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venementen\Europe Cup Youth\Europe Cup Youth 2025 (eigen organisatie)\"/>
    </mc:Choice>
  </mc:AlternateContent>
  <xr:revisionPtr revIDLastSave="0" documentId="13_ncr:1_{32B535E8-6BF8-47B2-A868-65705228D837}" xr6:coauthVersionLast="47" xr6:coauthVersionMax="47" xr10:uidLastSave="{00000000-0000-0000-0000-000000000000}"/>
  <workbookProtection workbookAlgorithmName="SHA-512" workbookHashValue="YCgqlT9U5Yzf7LxDaftxQdXrUJKx51ZEbSqgcAZe0GM0j4Ay/gdBtUU+i2fToI0m6ROHe9YrG5w2/0xMf4ZmlQ==" workbookSaltValue="JzycU2Ox34hjamKSGyiAkA==" workbookSpinCount="100000" lockStructure="1"/>
  <bookViews>
    <workbookView xWindow="-108" yWindow="-108" windowWidth="23256" windowHeight="12720" xr2:uid="{D77CE019-8A4F-4D68-B7A8-2D55FF5F16DA}"/>
  </bookViews>
  <sheets>
    <sheet name="Information" sheetId="1" r:id="rId1"/>
    <sheet name="Players - Managers" sheetId="5" r:id="rId2"/>
    <sheet name="Supporters" sheetId="8" r:id="rId3"/>
    <sheet name="Lists" sheetId="2" state="hidden" r:id="rId4"/>
  </sheets>
  <definedNames>
    <definedName name="_xlnm.Print_Area" localSheetId="0">Information!$B$1:$O$47</definedName>
    <definedName name="_xlnm.Print_Area" localSheetId="1">'Players - Managers'!$B$1:$M$37</definedName>
    <definedName name="_xlnm.Print_Area" localSheetId="2">Supporters!$B$1:$O$37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5" l="1"/>
  <c r="O22" i="8"/>
  <c r="O20" i="8"/>
  <c r="O18" i="8"/>
  <c r="O32" i="8"/>
  <c r="O33" i="8"/>
  <c r="O34" i="8"/>
  <c r="O35" i="8"/>
  <c r="O36" i="8"/>
  <c r="O17" i="8"/>
  <c r="O19" i="8"/>
  <c r="O21" i="8"/>
  <c r="O23" i="8"/>
  <c r="O24" i="8"/>
  <c r="L7" i="8"/>
  <c r="L32" i="8"/>
  <c r="L33" i="8"/>
  <c r="L34" i="8"/>
  <c r="L35" i="8"/>
  <c r="L36" i="8"/>
  <c r="L31" i="8"/>
  <c r="F32" i="8"/>
  <c r="F33" i="8"/>
  <c r="F34" i="8"/>
  <c r="F35" i="8"/>
  <c r="F36" i="8"/>
  <c r="F31" i="8"/>
  <c r="F24" i="8"/>
  <c r="F23" i="8"/>
  <c r="F22" i="8"/>
  <c r="F21" i="8"/>
  <c r="F20" i="8"/>
  <c r="F19" i="8"/>
  <c r="F18" i="8"/>
  <c r="F17" i="8"/>
  <c r="F16" i="8"/>
  <c r="F15" i="8"/>
  <c r="F14" i="8"/>
  <c r="F13" i="8"/>
  <c r="F32" i="5"/>
  <c r="F33" i="5"/>
  <c r="F34" i="5"/>
  <c r="F35" i="5"/>
  <c r="F36" i="5"/>
  <c r="F31" i="5"/>
  <c r="F24" i="5"/>
  <c r="F23" i="5"/>
  <c r="F22" i="5"/>
  <c r="F21" i="5"/>
  <c r="F20" i="5"/>
  <c r="F19" i="5"/>
  <c r="F18" i="5"/>
  <c r="F17" i="5"/>
  <c r="F16" i="5"/>
  <c r="F15" i="5"/>
  <c r="F14" i="5"/>
  <c r="F13" i="5"/>
  <c r="N32" i="8"/>
  <c r="N33" i="8"/>
  <c r="N34" i="8"/>
  <c r="N35" i="8"/>
  <c r="N36" i="8"/>
  <c r="N31" i="8"/>
  <c r="N24" i="8"/>
  <c r="N23" i="8"/>
  <c r="N22" i="8"/>
  <c r="N21" i="8"/>
  <c r="N20" i="8"/>
  <c r="N19" i="8"/>
  <c r="N18" i="8"/>
  <c r="N17" i="8"/>
  <c r="N16" i="8"/>
  <c r="O16" i="8" s="1"/>
  <c r="N15" i="8"/>
  <c r="O15" i="8" s="1"/>
  <c r="N14" i="8"/>
  <c r="N13" i="8"/>
  <c r="L24" i="8"/>
  <c r="L23" i="8"/>
  <c r="L22" i="8"/>
  <c r="L21" i="8"/>
  <c r="L20" i="8"/>
  <c r="L19" i="8"/>
  <c r="L18" i="8"/>
  <c r="L17" i="8"/>
  <c r="L16" i="8"/>
  <c r="L15" i="8"/>
  <c r="L14" i="8"/>
  <c r="L13" i="8"/>
  <c r="L24" i="5"/>
  <c r="L23" i="5"/>
  <c r="L22" i="5"/>
  <c r="L21" i="5"/>
  <c r="L20" i="5"/>
  <c r="L19" i="5"/>
  <c r="L18" i="5"/>
  <c r="L17" i="5"/>
  <c r="L16" i="5"/>
  <c r="L15" i="5"/>
  <c r="L14" i="5"/>
  <c r="L13" i="5"/>
  <c r="J32" i="8"/>
  <c r="J33" i="8"/>
  <c r="J34" i="8"/>
  <c r="J35" i="8"/>
  <c r="J36" i="8"/>
  <c r="J31" i="8"/>
  <c r="J24" i="8"/>
  <c r="J23" i="8"/>
  <c r="J22" i="8"/>
  <c r="J21" i="8"/>
  <c r="J20" i="8"/>
  <c r="J19" i="8"/>
  <c r="J18" i="8"/>
  <c r="J17" i="8"/>
  <c r="J16" i="8"/>
  <c r="J15" i="8"/>
  <c r="J14" i="8"/>
  <c r="J13" i="8"/>
  <c r="J32" i="5"/>
  <c r="J33" i="5"/>
  <c r="J34" i="5"/>
  <c r="J35" i="5"/>
  <c r="J36" i="5"/>
  <c r="J31" i="5"/>
  <c r="J24" i="5"/>
  <c r="J23" i="5"/>
  <c r="J22" i="5"/>
  <c r="J21" i="5"/>
  <c r="J20" i="5"/>
  <c r="J19" i="5"/>
  <c r="J18" i="5"/>
  <c r="J17" i="5"/>
  <c r="J16" i="5"/>
  <c r="J15" i="5"/>
  <c r="J14" i="5"/>
  <c r="J13" i="5"/>
  <c r="H36" i="8"/>
  <c r="H35" i="8"/>
  <c r="H34" i="8"/>
  <c r="H33" i="8"/>
  <c r="H32" i="8"/>
  <c r="H31" i="8"/>
  <c r="H24" i="8"/>
  <c r="H23" i="8"/>
  <c r="H22" i="8"/>
  <c r="H21" i="8"/>
  <c r="H20" i="8"/>
  <c r="H19" i="8"/>
  <c r="H18" i="8"/>
  <c r="H17" i="8"/>
  <c r="H16" i="8"/>
  <c r="H15" i="8"/>
  <c r="H14" i="8"/>
  <c r="H13" i="8"/>
  <c r="L32" i="5"/>
  <c r="L33" i="5"/>
  <c r="L34" i="5"/>
  <c r="L35" i="5"/>
  <c r="L36" i="5"/>
  <c r="L31" i="5"/>
  <c r="H32" i="5"/>
  <c r="H33" i="5"/>
  <c r="H34" i="5"/>
  <c r="H35" i="5"/>
  <c r="M35" i="5" s="1"/>
  <c r="H36" i="5"/>
  <c r="H31" i="5"/>
  <c r="H13" i="5"/>
  <c r="H14" i="5"/>
  <c r="H15" i="5"/>
  <c r="H16" i="5"/>
  <c r="H17" i="5"/>
  <c r="H18" i="5"/>
  <c r="H19" i="5"/>
  <c r="H20" i="5"/>
  <c r="H21" i="5"/>
  <c r="M21" i="5" s="1"/>
  <c r="H22" i="5"/>
  <c r="H23" i="5"/>
  <c r="M23" i="5" s="1"/>
  <c r="H24" i="5"/>
  <c r="M13" i="5" l="1"/>
  <c r="O14" i="8"/>
  <c r="O13" i="8"/>
  <c r="O31" i="8"/>
  <c r="O37" i="8" s="1"/>
  <c r="M17" i="5"/>
  <c r="M33" i="5"/>
  <c r="M24" i="5"/>
  <c r="M22" i="5"/>
  <c r="M20" i="5"/>
  <c r="M18" i="5"/>
  <c r="M16" i="5"/>
  <c r="M34" i="5"/>
  <c r="M19" i="5"/>
  <c r="M32" i="5"/>
  <c r="M36" i="5"/>
  <c r="M15" i="5"/>
  <c r="M31" i="5"/>
  <c r="M14" i="5"/>
  <c r="O25" i="8" l="1"/>
  <c r="I11" i="1" s="1"/>
  <c r="M37" i="5"/>
  <c r="D12" i="1" s="1"/>
  <c r="I12" i="1"/>
  <c r="M25" i="5"/>
  <c r="D11" i="1" s="1"/>
  <c r="I13" i="1" l="1"/>
  <c r="D13" i="1"/>
  <c r="M13" i="1" l="1"/>
</calcChain>
</file>

<file path=xl/sharedStrings.xml><?xml version="1.0" encoding="utf-8"?>
<sst xmlns="http://schemas.openxmlformats.org/spreadsheetml/2006/main" count="379" uniqueCount="98">
  <si>
    <t>Player 1</t>
  </si>
  <si>
    <t>Player 2</t>
  </si>
  <si>
    <t>Yes</t>
  </si>
  <si>
    <t>No</t>
  </si>
  <si>
    <t>List 1</t>
  </si>
  <si>
    <t>Extra night</t>
  </si>
  <si>
    <t>Price</t>
  </si>
  <si>
    <t>Stay+Dinner</t>
  </si>
  <si>
    <t>Stay+Lunch+Dinner</t>
  </si>
  <si>
    <t>Total</t>
  </si>
  <si>
    <t>Total Double rooms:</t>
  </si>
  <si>
    <t>Double (Twin) rooms</t>
  </si>
  <si>
    <t>Single rooms for players and managers</t>
  </si>
  <si>
    <t>Double rooms for players and managers</t>
  </si>
  <si>
    <t>Total Single rooms:</t>
  </si>
  <si>
    <t>Single rooms</t>
  </si>
  <si>
    <t>Country:</t>
  </si>
  <si>
    <t>Total:</t>
  </si>
  <si>
    <t>Players &amp; Managers</t>
  </si>
  <si>
    <t>Supporters (parents)</t>
  </si>
  <si>
    <t>Yes+Banquet</t>
  </si>
  <si>
    <t>Europe Cup Youth 2025</t>
  </si>
  <si>
    <t>16 - 19 July 2025 - Assen The Netherlands</t>
  </si>
  <si>
    <t>Monday 14th</t>
  </si>
  <si>
    <t>Tuesday 15th</t>
  </si>
  <si>
    <t xml:space="preserve">Tuesday  15th - Sunday 20th </t>
  </si>
  <si>
    <t>Name and Surname</t>
  </si>
  <si>
    <r>
      <t xml:space="preserve">To fill a form - </t>
    </r>
    <r>
      <rPr>
        <b/>
        <sz val="12"/>
        <color rgb="FFFF0000"/>
        <rFont val="Calibri"/>
        <family val="2"/>
        <scheme val="minor"/>
      </rPr>
      <t>Press on the yellow fields and chose from provided options</t>
    </r>
    <r>
      <rPr>
        <sz val="12"/>
        <color rgb="FFFF0000"/>
        <rFont val="Calibri"/>
        <family val="2"/>
        <charset val="186"/>
        <scheme val="minor"/>
      </rPr>
      <t xml:space="preserve">  and write the name in the gray field at the beginning of the line.</t>
    </r>
  </si>
  <si>
    <t xml:space="preserve">Sunday 20th </t>
  </si>
  <si>
    <t>Stay+lunch</t>
  </si>
  <si>
    <t>Stay+breakfast only</t>
  </si>
  <si>
    <r>
      <t xml:space="preserve">To fill a form - </t>
    </r>
    <r>
      <rPr>
        <b/>
        <sz val="12"/>
        <color rgb="FFFF0000"/>
        <rFont val="Calibri"/>
        <family val="2"/>
        <scheme val="minor"/>
      </rPr>
      <t>Press on the yellow fields and chose from provided options</t>
    </r>
    <r>
      <rPr>
        <sz val="12"/>
        <color rgb="FFFF0000"/>
        <rFont val="Calibri"/>
        <family val="2"/>
        <charset val="186"/>
        <scheme val="minor"/>
      </rPr>
      <t xml:space="preserve"> and write the name in the gray field at the beginning of the line.</t>
    </r>
  </si>
  <si>
    <t>Package deal included:</t>
  </si>
  <si>
    <t xml:space="preserve">Free transport to and from Schiphol airport at Tuesday and Sunday </t>
  </si>
  <si>
    <t>Tourist tax included</t>
  </si>
  <si>
    <t>Extra night / lunch</t>
  </si>
  <si>
    <t>Lunch only</t>
  </si>
  <si>
    <t>Double room package player / manager</t>
  </si>
  <si>
    <t>Double room package supporter</t>
  </si>
  <si>
    <t>Single room package supporter</t>
  </si>
  <si>
    <t>Single room package player / manager</t>
  </si>
  <si>
    <t xml:space="preserve">Tuesday-Saturday / Wednesday -Sunday </t>
  </si>
  <si>
    <t>Double room package sup. Tues.-Sat.</t>
  </si>
  <si>
    <t>Double room package sup. Wed.-Sun.</t>
  </si>
  <si>
    <t xml:space="preserve">Total Double rooms: </t>
  </si>
  <si>
    <t xml:space="preserve">Total Single rooms: </t>
  </si>
  <si>
    <t>Single room package sup. Wed.-Sun.</t>
  </si>
  <si>
    <t>Single room package sup. Tues.-Sat.</t>
  </si>
  <si>
    <t>4 nights Package deal included:</t>
  </si>
  <si>
    <t>4 nights stay at 4 star Hotel De Bonte Wever</t>
  </si>
  <si>
    <t>Players and Managers Only - Hotel booking form</t>
  </si>
  <si>
    <t xml:space="preserve"> Supporters - Hotel booking form</t>
  </si>
  <si>
    <t>5 nights full board stay at 4 star Hotel De Bonte Wever</t>
  </si>
  <si>
    <t>All prices are per person</t>
  </si>
  <si>
    <t>- Stay + breakfast only (just stay in hotel + breakfast next day)</t>
  </si>
  <si>
    <t>* Players and Managers hotel booking form available on second sheet (Players - Managers)</t>
  </si>
  <si>
    <t>* Supporters (partners) hotel booking form available on third sheet (Supporters)</t>
  </si>
  <si>
    <t>Main deadlines and info</t>
  </si>
  <si>
    <t>5 Nights package deal included:</t>
  </si>
  <si>
    <t xml:space="preserve">Free transfer to and from Schiphol airport at Tuesday and Sunday </t>
  </si>
  <si>
    <t>5 nights Package (Tuesday dinner for free)</t>
  </si>
  <si>
    <t>- Tuesday 15th: dinner (if you arrive before 13:00 then possible to order extra Lunch on this day)</t>
  </si>
  <si>
    <t>- Wednesday 16th: breakfast, lunch and dinner</t>
  </si>
  <si>
    <t>- Thursday 17th: breakfast, lunch and dinner</t>
  </si>
  <si>
    <t>- Friday 18th: breakfast, lunch and dinner</t>
  </si>
  <si>
    <t>- Saturday 19th: breakfast, lunch and closing banquet</t>
  </si>
  <si>
    <t>- Sunday 20th: breakfast (if you depart after 13:00 then possible to order extra lunch on this day)</t>
  </si>
  <si>
    <t>Free acces to subtropical swimming pool and sauna: Tuesday - Sunday</t>
  </si>
  <si>
    <t>Free acces to subtropical swimming pool and sauna at days of stay</t>
  </si>
  <si>
    <t xml:space="preserve">   * After may 31st, prices are increased by 10% and you run the risk that the hotel is fully booked</t>
  </si>
  <si>
    <r>
      <t xml:space="preserve">- </t>
    </r>
    <r>
      <rPr>
        <b/>
        <sz val="12"/>
        <color theme="1"/>
        <rFont val="Calibri"/>
        <family val="2"/>
        <scheme val="minor"/>
      </rPr>
      <t>31 May 2025</t>
    </r>
    <r>
      <rPr>
        <sz val="12"/>
        <color theme="1"/>
        <rFont val="Calibri"/>
        <family val="2"/>
        <scheme val="minor"/>
      </rPr>
      <t>: Hotel Booking  &amp; Payment to guarantee your booking without extra costs</t>
    </r>
  </si>
  <si>
    <r>
      <t xml:space="preserve">   * In a first step you can just book rooms without player names and submit names later, but not later than </t>
    </r>
    <r>
      <rPr>
        <b/>
        <sz val="12"/>
        <color theme="1"/>
        <rFont val="Calibri"/>
        <family val="2"/>
        <scheme val="minor"/>
      </rPr>
      <t>June 16th 2025</t>
    </r>
  </si>
  <si>
    <t>Overview and note</t>
  </si>
  <si>
    <t>Contact person:</t>
  </si>
  <si>
    <t>E-mail:</t>
  </si>
  <si>
    <t>Phone number:</t>
  </si>
  <si>
    <t>* Write in the notes at this page if we should know anything specific about guest (allergies, vegetarian, other)</t>
  </si>
  <si>
    <t>* When selecting extra night before or after the package then it's possible to choose</t>
  </si>
  <si>
    <t xml:space="preserve"> the options below:</t>
  </si>
  <si>
    <t>- Stay + lunch (stay in hotel + lunch same day when arrive + breakfast next day)</t>
  </si>
  <si>
    <t>- Stay + dinner (stay in hotel + dinner same day when arrive + breakfast next day)</t>
  </si>
  <si>
    <t>- Stay + lunch + linner (stay in hotel + lunch &amp; dinner same day when arrive + breakfast next day)</t>
  </si>
  <si>
    <t>*For any additional/specific requests write in notes or send email to: ecy2025@ndbdarts.nl</t>
  </si>
  <si>
    <t>Write notes here if we should know anything specific about guest</t>
  </si>
  <si>
    <t>(alergic, vegetarian, other):</t>
  </si>
  <si>
    <t>Extra lunch</t>
  </si>
  <si>
    <r>
      <t xml:space="preserve">To fill in a form - </t>
    </r>
    <r>
      <rPr>
        <b/>
        <sz val="12"/>
        <color rgb="FFFF0000"/>
        <rFont val="Calibri"/>
        <family val="2"/>
        <scheme val="minor"/>
      </rPr>
      <t>Press on the yellow fields and chose from provided options</t>
    </r>
    <r>
      <rPr>
        <sz val="12"/>
        <color rgb="FFFF0000"/>
        <rFont val="Calibri"/>
        <family val="2"/>
        <charset val="186"/>
        <scheme val="minor"/>
      </rPr>
      <t xml:space="preserve"> and write the name in the gray field at the beginning of the line.</t>
    </r>
  </si>
  <si>
    <r>
      <t xml:space="preserve">To fill in a form - </t>
    </r>
    <r>
      <rPr>
        <b/>
        <sz val="12"/>
        <color rgb="FFFF0000"/>
        <rFont val="Calibri"/>
        <family val="2"/>
        <scheme val="minor"/>
      </rPr>
      <t>Press on the yellow fields and chose from provided options</t>
    </r>
    <r>
      <rPr>
        <sz val="12"/>
        <color rgb="FFFF0000"/>
        <rFont val="Calibri"/>
        <family val="2"/>
        <charset val="186"/>
        <scheme val="minor"/>
      </rPr>
      <t xml:space="preserve">  and write the name in the gray field at the beginning of the line.</t>
    </r>
  </si>
  <si>
    <t>4 nights Package (Tuesday dinner for free)</t>
  </si>
  <si>
    <t>- Tuesday 15th: dinner (if you arrive before 13:00 then possible to order extra lunch on this day)</t>
  </si>
  <si>
    <t>Double rooms for supporters</t>
  </si>
  <si>
    <t>Single rooms for supporters</t>
  </si>
  <si>
    <t xml:space="preserve">Arrival at Tuesday or Wednesday </t>
  </si>
  <si>
    <r>
      <t xml:space="preserve">Free transport on Tuesday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charset val="186"/>
        <scheme val="minor"/>
      </rPr>
      <t xml:space="preserve"> Sunday from/to Schiphol airport   </t>
    </r>
  </si>
  <si>
    <t>3x lunch: Wednesday - Friday or Thursday - Saturday</t>
  </si>
  <si>
    <t xml:space="preserve">4x dinner: Tuesday - Friday or Wednesday - Saturday </t>
  </si>
  <si>
    <t>4x breakfast: Wednesday - Saturday or Thursday - Sunday</t>
  </si>
  <si>
    <r>
      <t xml:space="preserve">This form must be filled in and send to: </t>
    </r>
    <r>
      <rPr>
        <b/>
        <i/>
        <u/>
        <sz val="12"/>
        <rFont val="Calibri"/>
        <family val="2"/>
        <scheme val="minor"/>
      </rPr>
      <t>ecy2025@ndbdarts.nl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</si>
</sst>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2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2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b/>
      <sz val="12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36"/>
      <color theme="0"/>
      <name val="Calibri"/>
      <family val="2"/>
      <charset val="186"/>
      <scheme val="minor"/>
    </font>
    <font>
      <sz val="60"/>
      <color theme="0"/>
      <name val="Calibri"/>
      <family val="2"/>
      <charset val="186"/>
      <scheme val="minor"/>
    </font>
    <font>
      <b/>
      <sz val="13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theme="10"/>
      <name val="Calibri"/>
      <family val="2"/>
      <charset val="186"/>
      <scheme val="minor"/>
    </font>
    <font>
      <b/>
      <i/>
      <sz val="12"/>
      <name val="Calibri"/>
      <family val="2"/>
      <scheme val="minor"/>
    </font>
    <font>
      <b/>
      <i/>
      <u/>
      <sz val="1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388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Dashed">
        <color theme="2" tint="-0.24994659260841701"/>
      </bottom>
      <diagonal/>
    </border>
    <border>
      <left/>
      <right style="medium">
        <color indexed="64"/>
      </right>
      <top style="medium">
        <color indexed="64"/>
      </top>
      <bottom style="mediumDashed">
        <color theme="2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Dashed">
        <color theme="2" tint="-0.24994659260841701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theme="2" tint="-0.2499465926084170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0000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38">
    <xf numFmtId="0" fontId="0" fillId="0" borderId="0" xfId="0"/>
    <xf numFmtId="0" fontId="2" fillId="0" borderId="0" xfId="0" applyFont="1"/>
    <xf numFmtId="0" fontId="7" fillId="3" borderId="11" xfId="0" applyFont="1" applyFill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7" fillId="2" borderId="9" xfId="0" applyFont="1" applyFill="1" applyBorder="1" applyAlignment="1" applyProtection="1">
      <alignment vertical="center"/>
    </xf>
    <xf numFmtId="164" fontId="8" fillId="4" borderId="10" xfId="0" applyNumberFormat="1" applyFont="1" applyFill="1" applyBorder="1" applyAlignment="1" applyProtection="1">
      <alignment vertical="center"/>
    </xf>
    <xf numFmtId="164" fontId="8" fillId="10" borderId="10" xfId="0" applyNumberFormat="1" applyFont="1" applyFill="1" applyBorder="1" applyAlignment="1" applyProtection="1">
      <alignment vertical="center"/>
    </xf>
    <xf numFmtId="164" fontId="3" fillId="2" borderId="10" xfId="0" applyNumberFormat="1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164" fontId="8" fillId="4" borderId="6" xfId="0" applyNumberFormat="1" applyFont="1" applyFill="1" applyBorder="1" applyAlignment="1" applyProtection="1">
      <alignment vertical="center"/>
    </xf>
    <xf numFmtId="164" fontId="8" fillId="10" borderId="6" xfId="0" applyNumberFormat="1" applyFont="1" applyFill="1" applyBorder="1" applyAlignment="1" applyProtection="1">
      <alignment vertical="center"/>
    </xf>
    <xf numFmtId="164" fontId="3" fillId="0" borderId="20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164" fontId="3" fillId="5" borderId="1" xfId="0" applyNumberFormat="1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horizontal="left" vertical="center" wrapText="1"/>
    </xf>
    <xf numFmtId="0" fontId="6" fillId="13" borderId="2" xfId="0" applyFont="1" applyFill="1" applyBorder="1" applyAlignment="1" applyProtection="1">
      <alignment vertical="center"/>
    </xf>
    <xf numFmtId="0" fontId="5" fillId="13" borderId="3" xfId="0" applyFont="1" applyFill="1" applyBorder="1" applyAlignment="1" applyProtection="1">
      <alignment vertical="center"/>
    </xf>
    <xf numFmtId="0" fontId="5" fillId="13" borderId="4" xfId="0" applyFont="1" applyFill="1" applyBorder="1" applyAlignment="1" applyProtection="1">
      <alignment vertical="center"/>
    </xf>
    <xf numFmtId="0" fontId="4" fillId="13" borderId="7" xfId="0" applyFont="1" applyFill="1" applyBorder="1" applyAlignment="1" applyProtection="1">
      <alignment vertical="center"/>
    </xf>
    <xf numFmtId="0" fontId="3" fillId="13" borderId="0" xfId="0" applyFont="1" applyFill="1" applyBorder="1" applyAlignment="1" applyProtection="1">
      <alignment vertical="center"/>
    </xf>
    <xf numFmtId="0" fontId="3" fillId="13" borderId="8" xfId="0" applyFont="1" applyFill="1" applyBorder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7" fillId="13" borderId="7" xfId="0" applyFont="1" applyFill="1" applyBorder="1" applyAlignment="1" applyProtection="1">
      <alignment vertical="center"/>
    </xf>
    <xf numFmtId="0" fontId="7" fillId="13" borderId="0" xfId="0" applyFont="1" applyFill="1" applyBorder="1" applyAlignment="1" applyProtection="1">
      <alignment vertical="center"/>
    </xf>
    <xf numFmtId="0" fontId="7" fillId="13" borderId="8" xfId="0" applyFont="1" applyFill="1" applyBorder="1" applyAlignment="1" applyProtection="1">
      <alignment vertical="center"/>
    </xf>
    <xf numFmtId="0" fontId="7" fillId="13" borderId="5" xfId="0" applyFont="1" applyFill="1" applyBorder="1" applyAlignment="1" applyProtection="1">
      <alignment vertical="center"/>
    </xf>
    <xf numFmtId="0" fontId="7" fillId="13" borderId="21" xfId="0" applyFont="1" applyFill="1" applyBorder="1" applyAlignment="1" applyProtection="1">
      <alignment vertical="center"/>
    </xf>
    <xf numFmtId="0" fontId="7" fillId="13" borderId="6" xfId="0" applyFont="1" applyFill="1" applyBorder="1" applyAlignment="1" applyProtection="1">
      <alignment vertical="center"/>
    </xf>
    <xf numFmtId="0" fontId="5" fillId="13" borderId="0" xfId="0" applyFont="1" applyFill="1" applyBorder="1" applyAlignment="1" applyProtection="1">
      <alignment vertical="center"/>
    </xf>
    <xf numFmtId="0" fontId="5" fillId="13" borderId="8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right" vertical="center"/>
    </xf>
    <xf numFmtId="164" fontId="3" fillId="2" borderId="0" xfId="0" applyNumberFormat="1" applyFont="1" applyFill="1" applyAlignment="1" applyProtection="1">
      <alignment vertical="center"/>
    </xf>
    <xf numFmtId="0" fontId="7" fillId="2" borderId="11" xfId="0" applyFont="1" applyFill="1" applyBorder="1" applyAlignment="1" applyProtection="1">
      <alignment vertical="center"/>
    </xf>
    <xf numFmtId="164" fontId="8" fillId="10" borderId="12" xfId="0" applyNumberFormat="1" applyFont="1" applyFill="1" applyBorder="1" applyAlignment="1" applyProtection="1">
      <alignment vertical="center"/>
    </xf>
    <xf numFmtId="164" fontId="3" fillId="2" borderId="12" xfId="0" applyNumberFormat="1" applyFont="1" applyFill="1" applyBorder="1" applyAlignment="1" applyProtection="1">
      <alignment vertical="center"/>
    </xf>
    <xf numFmtId="164" fontId="8" fillId="4" borderId="12" xfId="0" applyNumberFormat="1" applyFont="1" applyFill="1" applyBorder="1" applyAlignment="1" applyProtection="1">
      <alignment vertical="center"/>
    </xf>
    <xf numFmtId="0" fontId="3" fillId="2" borderId="6" xfId="0" applyFont="1" applyFill="1" applyBorder="1" applyAlignment="1" applyProtection="1">
      <alignment horizontal="left" vertical="center"/>
    </xf>
    <xf numFmtId="0" fontId="6" fillId="2" borderId="0" xfId="0" applyFont="1" applyFill="1" applyAlignment="1" applyProtection="1">
      <alignment horizontal="right" vertical="center"/>
    </xf>
    <xf numFmtId="0" fontId="10" fillId="2" borderId="0" xfId="0" applyFont="1" applyFill="1" applyAlignment="1" applyProtection="1">
      <alignment vertical="center"/>
    </xf>
    <xf numFmtId="164" fontId="10" fillId="4" borderId="0" xfId="0" applyNumberFormat="1" applyFont="1" applyFill="1" applyAlignment="1" applyProtection="1">
      <alignment vertical="center"/>
    </xf>
    <xf numFmtId="164" fontId="10" fillId="3" borderId="0" xfId="0" applyNumberFormat="1" applyFont="1" applyFill="1" applyAlignment="1" applyProtection="1">
      <alignment vertical="center"/>
    </xf>
    <xf numFmtId="164" fontId="9" fillId="5" borderId="1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4" fillId="13" borderId="7" xfId="0" quotePrefix="1" applyFont="1" applyFill="1" applyBorder="1" applyAlignment="1" applyProtection="1">
      <alignment vertical="center"/>
    </xf>
    <xf numFmtId="0" fontId="5" fillId="13" borderId="16" xfId="0" applyFont="1" applyFill="1" applyBorder="1" applyAlignment="1" applyProtection="1">
      <alignment vertical="center"/>
    </xf>
    <xf numFmtId="0" fontId="5" fillId="13" borderId="12" xfId="0" applyFont="1" applyFill="1" applyBorder="1" applyAlignment="1" applyProtection="1">
      <alignment vertical="center"/>
    </xf>
    <xf numFmtId="0" fontId="4" fillId="13" borderId="16" xfId="0" applyFont="1" applyFill="1" applyBorder="1" applyAlignment="1" applyProtection="1">
      <alignment vertical="center"/>
    </xf>
    <xf numFmtId="0" fontId="1" fillId="13" borderId="3" xfId="0" applyFont="1" applyFill="1" applyBorder="1" applyAlignment="1" applyProtection="1">
      <alignment vertical="center"/>
    </xf>
    <xf numFmtId="0" fontId="1" fillId="13" borderId="4" xfId="0" applyFont="1" applyFill="1" applyBorder="1" applyAlignment="1" applyProtection="1">
      <alignment vertical="center"/>
    </xf>
    <xf numFmtId="0" fontId="1" fillId="13" borderId="0" xfId="0" applyFont="1" applyFill="1" applyBorder="1" applyAlignment="1" applyProtection="1">
      <alignment vertical="center"/>
    </xf>
    <xf numFmtId="0" fontId="1" fillId="13" borderId="8" xfId="0" applyFont="1" applyFill="1" applyBorder="1" applyAlignment="1" applyProtection="1">
      <alignment vertical="center"/>
    </xf>
    <xf numFmtId="0" fontId="1" fillId="13" borderId="7" xfId="0" applyFont="1" applyFill="1" applyBorder="1" applyAlignment="1" applyProtection="1">
      <alignment vertical="center"/>
    </xf>
    <xf numFmtId="0" fontId="2" fillId="13" borderId="8" xfId="0" applyFont="1" applyFill="1" applyBorder="1" applyAlignment="1" applyProtection="1">
      <alignment vertical="center"/>
    </xf>
    <xf numFmtId="0" fontId="2" fillId="13" borderId="6" xfId="0" applyFont="1" applyFill="1" applyBorder="1" applyAlignment="1" applyProtection="1">
      <alignment vertical="center"/>
    </xf>
    <xf numFmtId="0" fontId="1" fillId="13" borderId="21" xfId="0" applyFont="1" applyFill="1" applyBorder="1" applyAlignment="1" applyProtection="1">
      <alignment vertical="center"/>
    </xf>
    <xf numFmtId="0" fontId="1" fillId="13" borderId="6" xfId="0" applyFont="1" applyFill="1" applyBorder="1" applyAlignment="1" applyProtection="1">
      <alignment vertical="center"/>
    </xf>
    <xf numFmtId="0" fontId="4" fillId="13" borderId="0" xfId="0" applyFont="1" applyFill="1" applyBorder="1" applyAlignment="1" applyProtection="1">
      <alignment vertical="center"/>
    </xf>
    <xf numFmtId="0" fontId="4" fillId="13" borderId="3" xfId="0" applyFont="1" applyFill="1" applyBorder="1" applyAlignment="1" applyProtection="1">
      <alignment vertical="center"/>
    </xf>
    <xf numFmtId="0" fontId="4" fillId="13" borderId="4" xfId="0" applyFont="1" applyFill="1" applyBorder="1" applyAlignment="1" applyProtection="1">
      <alignment vertical="center"/>
    </xf>
    <xf numFmtId="0" fontId="4" fillId="13" borderId="8" xfId="0" applyFont="1" applyFill="1" applyBorder="1" applyAlignment="1" applyProtection="1">
      <alignment vertical="center"/>
    </xf>
    <xf numFmtId="0" fontId="4" fillId="13" borderId="21" xfId="0" applyFont="1" applyFill="1" applyBorder="1" applyAlignment="1" applyProtection="1">
      <alignment vertical="center"/>
    </xf>
    <xf numFmtId="0" fontId="4" fillId="13" borderId="6" xfId="0" applyFont="1" applyFill="1" applyBorder="1" applyAlignment="1" applyProtection="1">
      <alignment vertical="center"/>
    </xf>
    <xf numFmtId="0" fontId="3" fillId="13" borderId="3" xfId="0" applyFont="1" applyFill="1" applyBorder="1" applyAlignment="1" applyProtection="1">
      <alignment vertical="center"/>
    </xf>
    <xf numFmtId="0" fontId="3" fillId="13" borderId="4" xfId="0" applyFont="1" applyFill="1" applyBorder="1" applyAlignment="1" applyProtection="1">
      <alignment vertical="center"/>
    </xf>
    <xf numFmtId="0" fontId="3" fillId="13" borderId="21" xfId="0" applyFont="1" applyFill="1" applyBorder="1" applyAlignment="1" applyProtection="1">
      <alignment vertical="center"/>
    </xf>
    <xf numFmtId="0" fontId="3" fillId="13" borderId="6" xfId="0" applyFont="1" applyFill="1" applyBorder="1" applyAlignment="1" applyProtection="1">
      <alignment vertical="center"/>
    </xf>
    <xf numFmtId="164" fontId="8" fillId="10" borderId="4" xfId="0" applyNumberFormat="1" applyFont="1" applyFill="1" applyBorder="1" applyAlignment="1" applyProtection="1">
      <alignment vertical="center"/>
    </xf>
    <xf numFmtId="0" fontId="4" fillId="13" borderId="5" xfId="0" applyFont="1" applyFill="1" applyBorder="1" applyAlignment="1" applyProtection="1">
      <alignment vertical="center"/>
    </xf>
    <xf numFmtId="0" fontId="3" fillId="13" borderId="2" xfId="0" applyFont="1" applyFill="1" applyBorder="1" applyAlignment="1" applyProtection="1">
      <alignment vertical="center"/>
    </xf>
    <xf numFmtId="0" fontId="4" fillId="13" borderId="5" xfId="0" quotePrefix="1" applyFont="1" applyFill="1" applyBorder="1" applyAlignment="1" applyProtection="1">
      <alignment vertical="center"/>
    </xf>
    <xf numFmtId="0" fontId="3" fillId="13" borderId="11" xfId="0" applyFont="1" applyFill="1" applyBorder="1" applyAlignment="1" applyProtection="1">
      <alignment vertical="center"/>
    </xf>
    <xf numFmtId="164" fontId="10" fillId="6" borderId="0" xfId="0" applyNumberFormat="1" applyFont="1" applyFill="1" applyAlignment="1" applyProtection="1">
      <alignment vertical="center"/>
    </xf>
    <xf numFmtId="0" fontId="3" fillId="13" borderId="7" xfId="0" applyFont="1" applyFill="1" applyBorder="1" applyAlignment="1" applyProtection="1">
      <alignment horizontal="left" vertical="center" indent="1"/>
    </xf>
    <xf numFmtId="0" fontId="13" fillId="10" borderId="0" xfId="0" applyFont="1" applyFill="1" applyAlignment="1" applyProtection="1">
      <alignment vertical="center" wrapText="1"/>
    </xf>
    <xf numFmtId="0" fontId="13" fillId="10" borderId="0" xfId="0" applyFont="1" applyFill="1" applyAlignment="1" applyProtection="1">
      <alignment horizontal="center" vertical="center"/>
    </xf>
    <xf numFmtId="0" fontId="7" fillId="6" borderId="17" xfId="0" applyFont="1" applyFill="1" applyBorder="1" applyAlignment="1" applyProtection="1">
      <alignment horizontal="left" vertical="center"/>
      <protection locked="0"/>
    </xf>
    <xf numFmtId="0" fontId="7" fillId="6" borderId="18" xfId="0" applyFont="1" applyFill="1" applyBorder="1" applyAlignment="1" applyProtection="1">
      <alignment horizontal="left" vertical="center"/>
      <protection locked="0"/>
    </xf>
    <xf numFmtId="0" fontId="7" fillId="6" borderId="19" xfId="0" applyFont="1" applyFill="1" applyBorder="1" applyAlignment="1" applyProtection="1">
      <alignment horizontal="left" vertical="center"/>
      <protection locked="0"/>
    </xf>
    <xf numFmtId="0" fontId="13" fillId="7" borderId="0" xfId="0" applyFont="1" applyFill="1" applyAlignment="1" applyProtection="1">
      <alignment vertical="center"/>
    </xf>
    <xf numFmtId="0" fontId="13" fillId="7" borderId="0" xfId="0" applyFont="1" applyFill="1" applyAlignment="1" applyProtection="1">
      <alignment horizontal="center" vertical="center"/>
    </xf>
    <xf numFmtId="0" fontId="0" fillId="14" borderId="9" xfId="0" applyFont="1" applyFill="1" applyBorder="1" applyAlignment="1" applyProtection="1">
      <alignment horizontal="left" vertical="center"/>
      <protection locked="0"/>
    </xf>
    <xf numFmtId="0" fontId="0" fillId="14" borderId="5" xfId="0" applyFont="1" applyFill="1" applyBorder="1" applyAlignment="1" applyProtection="1">
      <alignment horizontal="left" vertical="center"/>
      <protection locked="0"/>
    </xf>
    <xf numFmtId="0" fontId="0" fillId="11" borderId="9" xfId="0" applyFont="1" applyFill="1" applyBorder="1" applyAlignment="1" applyProtection="1">
      <alignment horizontal="left" vertical="center"/>
      <protection locked="0"/>
    </xf>
    <xf numFmtId="0" fontId="0" fillId="11" borderId="5" xfId="0" applyFont="1" applyFill="1" applyBorder="1" applyAlignment="1" applyProtection="1">
      <alignment horizontal="left" vertical="center"/>
      <protection locked="0"/>
    </xf>
    <xf numFmtId="0" fontId="7" fillId="11" borderId="11" xfId="0" applyFont="1" applyFill="1" applyBorder="1" applyAlignment="1" applyProtection="1">
      <alignment horizontal="left" vertical="center"/>
      <protection locked="0"/>
    </xf>
    <xf numFmtId="0" fontId="7" fillId="14" borderId="11" xfId="0" applyFont="1" applyFill="1" applyBorder="1" applyAlignment="1" applyProtection="1">
      <alignment horizontal="left" vertical="center"/>
      <protection locked="0"/>
    </xf>
    <xf numFmtId="0" fontId="7" fillId="11" borderId="2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right" vertical="center"/>
    </xf>
    <xf numFmtId="0" fontId="9" fillId="2" borderId="8" xfId="0" applyFont="1" applyFill="1" applyBorder="1" applyAlignment="1" applyProtection="1">
      <alignment horizontal="right" vertical="center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3" fillId="13" borderId="2" xfId="0" applyFont="1" applyFill="1" applyBorder="1" applyAlignment="1" applyProtection="1">
      <alignment horizontal="left" vertical="top"/>
    </xf>
    <xf numFmtId="0" fontId="3" fillId="13" borderId="3" xfId="0" applyFont="1" applyFill="1" applyBorder="1" applyAlignment="1" applyProtection="1">
      <alignment horizontal="left" vertical="top"/>
    </xf>
    <xf numFmtId="0" fontId="3" fillId="13" borderId="4" xfId="0" applyFont="1" applyFill="1" applyBorder="1" applyAlignment="1" applyProtection="1">
      <alignment horizontal="left" vertical="top"/>
    </xf>
    <xf numFmtId="0" fontId="3" fillId="13" borderId="5" xfId="0" applyFont="1" applyFill="1" applyBorder="1" applyAlignment="1" applyProtection="1">
      <alignment horizontal="left" vertical="top"/>
    </xf>
    <xf numFmtId="0" fontId="3" fillId="13" borderId="21" xfId="0" applyFont="1" applyFill="1" applyBorder="1" applyAlignment="1" applyProtection="1">
      <alignment horizontal="left" vertical="top"/>
    </xf>
    <xf numFmtId="0" fontId="3" fillId="13" borderId="6" xfId="0" applyFont="1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21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9" fillId="8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4" fillId="2" borderId="22" xfId="0" applyFont="1" applyFill="1" applyBorder="1" applyAlignment="1" applyProtection="1">
      <alignment horizontal="center" vertical="center" wrapText="1"/>
    </xf>
    <xf numFmtId="0" fontId="15" fillId="12" borderId="0" xfId="0" applyFont="1" applyFill="1" applyAlignment="1" applyProtection="1">
      <alignment horizontal="center" vertical="center" wrapText="1"/>
    </xf>
    <xf numFmtId="0" fontId="14" fillId="12" borderId="0" xfId="0" applyFont="1" applyFill="1" applyAlignment="1" applyProtection="1">
      <alignment horizontal="center" vertical="center" wrapText="1"/>
    </xf>
    <xf numFmtId="0" fontId="9" fillId="6" borderId="0" xfId="0" applyFont="1" applyFill="1" applyAlignment="1" applyProtection="1">
      <alignment horizontal="center" vertical="center"/>
    </xf>
    <xf numFmtId="0" fontId="9" fillId="7" borderId="0" xfId="0" applyFont="1" applyFill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 textRotation="90"/>
    </xf>
    <xf numFmtId="0" fontId="9" fillId="2" borderId="14" xfId="0" applyFont="1" applyFill="1" applyBorder="1" applyAlignment="1" applyProtection="1">
      <alignment horizontal="center" vertical="center" textRotation="90"/>
    </xf>
    <xf numFmtId="0" fontId="9" fillId="2" borderId="15" xfId="0" applyFont="1" applyFill="1" applyBorder="1" applyAlignment="1" applyProtection="1">
      <alignment horizontal="center" vertical="center" textRotation="90"/>
    </xf>
    <xf numFmtId="0" fontId="3" fillId="2" borderId="3" xfId="0" applyFont="1" applyFill="1" applyBorder="1" applyAlignment="1" applyProtection="1">
      <alignment horizontal="right" vertical="center"/>
    </xf>
    <xf numFmtId="0" fontId="3" fillId="2" borderId="4" xfId="0" applyFont="1" applyFill="1" applyBorder="1" applyAlignment="1" applyProtection="1">
      <alignment horizontal="right" vertical="center"/>
    </xf>
    <xf numFmtId="0" fontId="11" fillId="2" borderId="0" xfId="0" applyFont="1" applyFill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16" fillId="2" borderId="4" xfId="0" applyFont="1" applyFill="1" applyBorder="1" applyAlignment="1" applyProtection="1">
      <alignment horizontal="center" vertical="center"/>
    </xf>
    <xf numFmtId="0" fontId="16" fillId="5" borderId="2" xfId="0" applyFont="1" applyFill="1" applyBorder="1" applyAlignment="1" applyProtection="1">
      <alignment horizontal="center" vertical="center"/>
    </xf>
    <xf numFmtId="0" fontId="16" fillId="5" borderId="4" xfId="0" applyFont="1" applyFill="1" applyBorder="1" applyAlignment="1" applyProtection="1">
      <alignment horizontal="center" vertical="center"/>
    </xf>
    <xf numFmtId="0" fontId="13" fillId="10" borderId="0" xfId="0" applyFont="1" applyFill="1" applyAlignment="1" applyProtection="1">
      <alignment horizontal="center" vertical="center" wrapText="1"/>
    </xf>
    <xf numFmtId="0" fontId="13" fillId="7" borderId="0" xfId="0" applyFont="1" applyFill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right" vertical="center"/>
    </xf>
    <xf numFmtId="0" fontId="2" fillId="2" borderId="4" xfId="0" applyFont="1" applyFill="1" applyBorder="1" applyAlignment="1" applyProtection="1">
      <alignment horizontal="right" vertical="center"/>
    </xf>
    <xf numFmtId="0" fontId="19" fillId="9" borderId="11" xfId="1" applyFont="1" applyFill="1" applyBorder="1" applyAlignment="1" applyProtection="1">
      <alignment horizontal="center" vertical="center"/>
    </xf>
    <xf numFmtId="0" fontId="19" fillId="9" borderId="16" xfId="1" applyFont="1" applyFill="1" applyBorder="1" applyAlignment="1" applyProtection="1">
      <alignment horizontal="center" vertical="center"/>
    </xf>
    <xf numFmtId="0" fontId="19" fillId="9" borderId="12" xfId="1" applyFont="1" applyFill="1" applyBorder="1" applyAlignment="1" applyProtection="1">
      <alignment horizontal="center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FF9900"/>
      <color rgb="FF003882"/>
      <color rgb="FFC4D0E2"/>
      <color rgb="FF5B7C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142875</xdr:colOff>
      <xdr:row>1</xdr:row>
      <xdr:rowOff>76200</xdr:rowOff>
    </xdr:from>
    <xdr:to>
      <xdr:col>2</xdr:col>
      <xdr:colOff>1200150</xdr:colOff>
      <xdr:row>5</xdr:row>
      <xdr:rowOff>295275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AE87884-69D8-4EF0-8764-95C234254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266700"/>
          <a:ext cx="1381125" cy="1381125"/>
        </a:xfrm>
        <a:prstGeom prst="rect">
          <a:avLst/>
        </a:prstGeom>
      </xdr:spPr>
    </xdr:pic>
    <xdr:clientData/>
  </xdr:twoCellAnchor>
  <xdr:twoCellAnchor editAs="absolute">
    <xdr:from>
      <xdr:col>12</xdr:col>
      <xdr:colOff>1148603</xdr:colOff>
      <xdr:row>1</xdr:row>
      <xdr:rowOff>47625</xdr:rowOff>
    </xdr:from>
    <xdr:to>
      <xdr:col>14</xdr:col>
      <xdr:colOff>763877</xdr:colOff>
      <xdr:row>5</xdr:row>
      <xdr:rowOff>266700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D022A553-C6CD-4ADB-9C74-C40F7CA35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0838" y="238125"/>
          <a:ext cx="1509068" cy="13844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224120</xdr:colOff>
      <xdr:row>1</xdr:row>
      <xdr:rowOff>84607</xdr:rowOff>
    </xdr:from>
    <xdr:to>
      <xdr:col>3</xdr:col>
      <xdr:colOff>541807</xdr:colOff>
      <xdr:row>5</xdr:row>
      <xdr:rowOff>303682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FC69490-5E7A-4AB0-8DC9-02E5C7FEA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591" y="275107"/>
          <a:ext cx="1382245" cy="1384487"/>
        </a:xfrm>
        <a:prstGeom prst="rect">
          <a:avLst/>
        </a:prstGeom>
      </xdr:spPr>
    </xdr:pic>
    <xdr:clientData/>
  </xdr:twoCellAnchor>
  <xdr:twoCellAnchor editAs="absolute">
    <xdr:from>
      <xdr:col>11</xdr:col>
      <xdr:colOff>42023</xdr:colOff>
      <xdr:row>1</xdr:row>
      <xdr:rowOff>56032</xdr:rowOff>
    </xdr:from>
    <xdr:to>
      <xdr:col>12</xdr:col>
      <xdr:colOff>777885</xdr:colOff>
      <xdr:row>5</xdr:row>
      <xdr:rowOff>275107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69ECB9DA-C65F-463F-A154-97956CA7C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0964" y="246532"/>
          <a:ext cx="1509068" cy="13844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226216</xdr:colOff>
      <xdr:row>1</xdr:row>
      <xdr:rowOff>76195</xdr:rowOff>
    </xdr:from>
    <xdr:to>
      <xdr:col>3</xdr:col>
      <xdr:colOff>548805</xdr:colOff>
      <xdr:row>5</xdr:row>
      <xdr:rowOff>305776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175D4FBB-741C-4927-85CD-E88690625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5" y="266695"/>
          <a:ext cx="1382245" cy="1384487"/>
        </a:xfrm>
        <a:prstGeom prst="rect">
          <a:avLst/>
        </a:prstGeom>
      </xdr:spPr>
    </xdr:pic>
    <xdr:clientData/>
  </xdr:twoCellAnchor>
  <xdr:twoCellAnchor editAs="absolute">
    <xdr:from>
      <xdr:col>13</xdr:col>
      <xdr:colOff>314456</xdr:colOff>
      <xdr:row>1</xdr:row>
      <xdr:rowOff>47620</xdr:rowOff>
    </xdr:from>
    <xdr:to>
      <xdr:col>14</xdr:col>
      <xdr:colOff>847212</xdr:colOff>
      <xdr:row>5</xdr:row>
      <xdr:rowOff>277201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62B83096-B210-47B4-8EDE-EDBBB2D2A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11519" y="238120"/>
          <a:ext cx="1509068" cy="1384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cy2025@ndbdarts.nl?subject=ECY%202025%20-%20Booking%20form%2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31F01-5151-4776-8887-A8323EB6791C}">
  <sheetPr>
    <pageSetUpPr fitToPage="1"/>
  </sheetPr>
  <dimension ref="B1:O47"/>
  <sheetViews>
    <sheetView tabSelected="1" zoomScale="85" zoomScaleNormal="85" workbookViewId="0">
      <selection activeCell="M11" sqref="M11:O11"/>
    </sheetView>
  </sheetViews>
  <sheetFormatPr defaultColWidth="8.88671875" defaultRowHeight="15.6" x14ac:dyDescent="0.3"/>
  <cols>
    <col min="1" max="1" width="2" style="18" customWidth="1"/>
    <col min="2" max="2" width="4.88671875" style="18" customWidth="1"/>
    <col min="3" max="3" width="28.6640625" style="18" customWidth="1"/>
    <col min="4" max="4" width="18.5546875" style="18" customWidth="1"/>
    <col min="5" max="5" width="9.6640625" style="18" customWidth="1"/>
    <col min="6" max="6" width="17.44140625" style="18" customWidth="1"/>
    <col min="7" max="7" width="13.33203125" style="18" customWidth="1"/>
    <col min="8" max="8" width="1.33203125" style="18" customWidth="1"/>
    <col min="9" max="9" width="22.6640625" style="18" customWidth="1"/>
    <col min="10" max="10" width="3.44140625" style="18" customWidth="1"/>
    <col min="11" max="11" width="10.44140625" style="18" customWidth="1"/>
    <col min="12" max="12" width="11.33203125" style="18" customWidth="1"/>
    <col min="13" max="13" width="18.5546875" style="18" customWidth="1"/>
    <col min="14" max="14" width="9.6640625" style="18" customWidth="1"/>
    <col min="15" max="15" width="11.5546875" style="6" customWidth="1"/>
    <col min="16" max="16384" width="8.88671875" style="18"/>
  </cols>
  <sheetData>
    <row r="1" spans="2:15" ht="15.6" customHeight="1" x14ac:dyDescent="0.3">
      <c r="B1" s="115" t="s">
        <v>21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2:15" ht="15.6" customHeight="1" x14ac:dyDescent="0.3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2:15" ht="25.95" customHeight="1" x14ac:dyDescent="0.3"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</row>
    <row r="4" spans="2:15" ht="25.95" customHeight="1" x14ac:dyDescent="0.3"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</row>
    <row r="5" spans="2:15" ht="25.95" customHeight="1" x14ac:dyDescent="0.3">
      <c r="B5" s="116" t="s">
        <v>22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2:15" ht="34.200000000000003" customHeight="1" x14ac:dyDescent="0.3"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2:15" ht="10.199999999999999" customHeight="1" x14ac:dyDescent="0.3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O7" s="18"/>
    </row>
    <row r="8" spans="2:15" ht="25.95" customHeight="1" x14ac:dyDescent="0.3">
      <c r="B8" s="117" t="s">
        <v>72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</row>
    <row r="9" spans="2:15" ht="34.200000000000003" customHeight="1" x14ac:dyDescent="0.3">
      <c r="M9" s="36"/>
      <c r="N9" s="36"/>
      <c r="O9" s="37"/>
    </row>
    <row r="10" spans="2:15" ht="25.95" customHeight="1" thickBot="1" x14ac:dyDescent="0.35">
      <c r="C10" s="112" t="s">
        <v>18</v>
      </c>
      <c r="D10" s="112"/>
      <c r="F10" s="118" t="s">
        <v>19</v>
      </c>
      <c r="G10" s="118"/>
      <c r="H10" s="118"/>
      <c r="I10" s="118"/>
      <c r="M10" s="36"/>
      <c r="N10" s="36"/>
      <c r="O10" s="37"/>
    </row>
    <row r="11" spans="2:15" ht="25.95" customHeight="1" thickBot="1" x14ac:dyDescent="0.35">
      <c r="C11" s="43" t="s">
        <v>10</v>
      </c>
      <c r="D11" s="79">
        <f>'Players - Managers'!M25</f>
        <v>0</v>
      </c>
      <c r="E11" s="44"/>
      <c r="F11" s="113" t="s">
        <v>10</v>
      </c>
      <c r="G11" s="113"/>
      <c r="H11" s="43"/>
      <c r="I11" s="79">
        <f>Supporters!O25</f>
        <v>0</v>
      </c>
      <c r="K11" s="95" t="s">
        <v>16</v>
      </c>
      <c r="L11" s="96"/>
      <c r="M11" s="97"/>
      <c r="N11" s="98"/>
      <c r="O11" s="99"/>
    </row>
    <row r="12" spans="2:15" ht="25.95" customHeight="1" thickBot="1" x14ac:dyDescent="0.35">
      <c r="C12" s="43" t="s">
        <v>14</v>
      </c>
      <c r="D12" s="79">
        <f>'Players - Managers'!M37</f>
        <v>0</v>
      </c>
      <c r="F12" s="113" t="s">
        <v>14</v>
      </c>
      <c r="G12" s="113"/>
      <c r="H12" s="43"/>
      <c r="I12" s="79">
        <f>Supporters!O37</f>
        <v>0</v>
      </c>
      <c r="M12" s="36"/>
      <c r="N12" s="36"/>
      <c r="O12" s="37"/>
    </row>
    <row r="13" spans="2:15" ht="25.95" customHeight="1" thickBot="1" x14ac:dyDescent="0.35">
      <c r="C13" s="43" t="s">
        <v>17</v>
      </c>
      <c r="D13" s="45">
        <f>SUM(D11:D12)</f>
        <v>0</v>
      </c>
      <c r="F13" s="113" t="s">
        <v>17</v>
      </c>
      <c r="G13" s="113"/>
      <c r="H13" s="43"/>
      <c r="I13" s="46">
        <f>SUM(I11:I12)</f>
        <v>0</v>
      </c>
      <c r="K13" s="95" t="s">
        <v>17</v>
      </c>
      <c r="L13" s="96"/>
      <c r="M13" s="47">
        <f>D13+I13</f>
        <v>0</v>
      </c>
      <c r="N13" s="36"/>
      <c r="O13" s="37"/>
    </row>
    <row r="14" spans="2:15" ht="10.199999999999999" customHeight="1" x14ac:dyDescent="0.3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2:15" ht="31.2" customHeight="1" thickBot="1" x14ac:dyDescent="0.35">
      <c r="B15" s="114"/>
      <c r="C15" s="114"/>
      <c r="D15" s="114"/>
      <c r="E15" s="114"/>
      <c r="F15" s="114"/>
      <c r="G15" s="114"/>
      <c r="H15" s="20"/>
      <c r="I15" s="20"/>
      <c r="J15" s="20"/>
      <c r="K15" s="20"/>
      <c r="L15" s="20"/>
      <c r="M15" s="20"/>
      <c r="N15" s="20"/>
      <c r="O15" s="20"/>
    </row>
    <row r="16" spans="2:15" ht="21.6" thickBot="1" x14ac:dyDescent="0.35">
      <c r="B16" s="21" t="s">
        <v>57</v>
      </c>
      <c r="C16" s="55"/>
      <c r="D16" s="55"/>
      <c r="E16" s="55"/>
      <c r="F16" s="55"/>
      <c r="G16" s="55"/>
      <c r="H16" s="55"/>
      <c r="I16" s="56"/>
      <c r="K16" s="95" t="s">
        <v>73</v>
      </c>
      <c r="L16" s="96"/>
      <c r="M16" s="97"/>
      <c r="N16" s="98"/>
      <c r="O16" s="99"/>
    </row>
    <row r="17" spans="2:15" ht="16.2" thickBot="1" x14ac:dyDescent="0.35">
      <c r="B17" s="59"/>
      <c r="C17" s="57"/>
      <c r="D17" s="57"/>
      <c r="E17" s="57"/>
      <c r="F17" s="57"/>
      <c r="G17" s="57"/>
      <c r="H17" s="57"/>
      <c r="I17" s="58"/>
    </row>
    <row r="18" spans="2:15" ht="21.6" thickBot="1" x14ac:dyDescent="0.35">
      <c r="B18" s="51" t="s">
        <v>70</v>
      </c>
      <c r="C18" s="57"/>
      <c r="D18" s="57"/>
      <c r="E18" s="57"/>
      <c r="F18" s="57"/>
      <c r="G18" s="57"/>
      <c r="H18" s="57"/>
      <c r="I18" s="58"/>
      <c r="K18" s="95" t="s">
        <v>74</v>
      </c>
      <c r="L18" s="96"/>
      <c r="M18" s="97"/>
      <c r="N18" s="98"/>
      <c r="O18" s="99"/>
    </row>
    <row r="19" spans="2:15" ht="16.2" thickBot="1" x14ac:dyDescent="0.35">
      <c r="B19" s="24" t="s">
        <v>69</v>
      </c>
      <c r="C19" s="57"/>
      <c r="D19" s="57"/>
      <c r="E19" s="57"/>
      <c r="F19" s="57"/>
      <c r="G19" s="57"/>
      <c r="H19" s="57"/>
      <c r="I19" s="58"/>
    </row>
    <row r="20" spans="2:15" ht="21.6" thickBot="1" x14ac:dyDescent="0.35">
      <c r="B20" s="24" t="s">
        <v>71</v>
      </c>
      <c r="C20" s="57"/>
      <c r="D20" s="57"/>
      <c r="E20" s="57"/>
      <c r="F20" s="57"/>
      <c r="G20" s="57"/>
      <c r="H20" s="57"/>
      <c r="I20" s="58"/>
      <c r="K20" s="95" t="s">
        <v>75</v>
      </c>
      <c r="L20" s="96"/>
      <c r="M20" s="97"/>
      <c r="N20" s="98"/>
      <c r="O20" s="99"/>
    </row>
    <row r="21" spans="2:15" x14ac:dyDescent="0.3">
      <c r="B21" s="24"/>
      <c r="C21" s="57"/>
      <c r="D21" s="57"/>
      <c r="E21" s="57"/>
      <c r="F21" s="57"/>
      <c r="G21" s="57"/>
      <c r="H21" s="57"/>
      <c r="I21" s="58"/>
    </row>
    <row r="22" spans="2:15" ht="16.2" thickBot="1" x14ac:dyDescent="0.35">
      <c r="B22" s="24" t="s">
        <v>55</v>
      </c>
      <c r="C22" s="57"/>
      <c r="D22" s="57"/>
      <c r="E22" s="57"/>
      <c r="F22" s="57"/>
      <c r="G22" s="57"/>
      <c r="H22" s="57"/>
      <c r="I22" s="58"/>
    </row>
    <row r="23" spans="2:15" ht="22.8" customHeight="1" thickBot="1" x14ac:dyDescent="0.35">
      <c r="B23" s="24" t="s">
        <v>56</v>
      </c>
      <c r="C23" s="57"/>
      <c r="D23" s="57"/>
      <c r="E23" s="57"/>
      <c r="F23" s="57"/>
      <c r="G23" s="57"/>
      <c r="H23" s="57"/>
      <c r="I23" s="58"/>
      <c r="K23" s="135" t="s">
        <v>97</v>
      </c>
      <c r="L23" s="136"/>
      <c r="M23" s="136"/>
      <c r="N23" s="136"/>
      <c r="O23" s="137"/>
    </row>
    <row r="24" spans="2:15" ht="16.2" thickBot="1" x14ac:dyDescent="0.35">
      <c r="B24" s="75" t="s">
        <v>76</v>
      </c>
      <c r="C24" s="62"/>
      <c r="D24" s="62"/>
      <c r="E24" s="62"/>
      <c r="F24" s="62"/>
      <c r="G24" s="62"/>
      <c r="H24" s="62"/>
      <c r="I24" s="63"/>
    </row>
    <row r="25" spans="2:15" ht="16.2" thickBot="1" x14ac:dyDescent="0.35"/>
    <row r="26" spans="2:15" ht="18" x14ac:dyDescent="0.3">
      <c r="B26" s="21" t="s">
        <v>32</v>
      </c>
      <c r="C26" s="22"/>
      <c r="D26" s="70"/>
      <c r="E26" s="70"/>
      <c r="F26" s="70"/>
      <c r="G26" s="71"/>
      <c r="H26" s="48"/>
      <c r="I26" s="100" t="s">
        <v>83</v>
      </c>
      <c r="J26" s="101"/>
      <c r="K26" s="101"/>
      <c r="L26" s="101"/>
      <c r="M26" s="101"/>
      <c r="N26" s="101"/>
      <c r="O26" s="102"/>
    </row>
    <row r="27" spans="2:15" ht="18.600000000000001" thickBot="1" x14ac:dyDescent="0.35">
      <c r="B27" s="24" t="s">
        <v>52</v>
      </c>
      <c r="C27" s="34"/>
      <c r="D27" s="25"/>
      <c r="E27" s="25"/>
      <c r="F27" s="25"/>
      <c r="G27" s="26"/>
      <c r="H27" s="48"/>
      <c r="I27" s="103" t="s">
        <v>84</v>
      </c>
      <c r="J27" s="104"/>
      <c r="K27" s="104"/>
      <c r="L27" s="104"/>
      <c r="M27" s="104"/>
      <c r="N27" s="104"/>
      <c r="O27" s="105"/>
    </row>
    <row r="28" spans="2:15" x14ac:dyDescent="0.3">
      <c r="B28" s="51" t="s">
        <v>61</v>
      </c>
      <c r="C28" s="25"/>
      <c r="D28" s="25"/>
      <c r="E28" s="25"/>
      <c r="F28" s="25"/>
      <c r="G28" s="26"/>
      <c r="H28" s="49"/>
      <c r="I28" s="106"/>
      <c r="J28" s="107"/>
      <c r="K28" s="107"/>
      <c r="L28" s="107"/>
      <c r="M28" s="107"/>
      <c r="N28" s="107"/>
      <c r="O28" s="108"/>
    </row>
    <row r="29" spans="2:15" x14ac:dyDescent="0.3">
      <c r="B29" s="51" t="s">
        <v>62</v>
      </c>
      <c r="C29" s="25"/>
      <c r="D29" s="25"/>
      <c r="E29" s="25"/>
      <c r="F29" s="25"/>
      <c r="G29" s="26"/>
      <c r="H29" s="49"/>
      <c r="I29" s="106"/>
      <c r="J29" s="107"/>
      <c r="K29" s="107"/>
      <c r="L29" s="107"/>
      <c r="M29" s="107"/>
      <c r="N29" s="107"/>
      <c r="O29" s="108"/>
    </row>
    <row r="30" spans="2:15" x14ac:dyDescent="0.3">
      <c r="B30" s="51" t="s">
        <v>63</v>
      </c>
      <c r="C30" s="25"/>
      <c r="D30" s="25"/>
      <c r="E30" s="25"/>
      <c r="F30" s="25"/>
      <c r="G30" s="26"/>
      <c r="H30" s="49"/>
      <c r="I30" s="106"/>
      <c r="J30" s="107"/>
      <c r="K30" s="107"/>
      <c r="L30" s="107"/>
      <c r="M30" s="107"/>
      <c r="N30" s="107"/>
      <c r="O30" s="108"/>
    </row>
    <row r="31" spans="2:15" x14ac:dyDescent="0.3">
      <c r="B31" s="51" t="s">
        <v>64</v>
      </c>
      <c r="C31" s="25"/>
      <c r="D31" s="25"/>
      <c r="E31" s="25"/>
      <c r="F31" s="25"/>
      <c r="G31" s="26"/>
      <c r="H31" s="49"/>
      <c r="I31" s="106"/>
      <c r="J31" s="107"/>
      <c r="K31" s="107"/>
      <c r="L31" s="107"/>
      <c r="M31" s="107"/>
      <c r="N31" s="107"/>
      <c r="O31" s="108"/>
    </row>
    <row r="32" spans="2:15" x14ac:dyDescent="0.3">
      <c r="B32" s="51" t="s">
        <v>65</v>
      </c>
      <c r="C32" s="25"/>
      <c r="D32" s="25"/>
      <c r="E32" s="25"/>
      <c r="F32" s="25"/>
      <c r="G32" s="26"/>
      <c r="H32" s="49"/>
      <c r="I32" s="106"/>
      <c r="J32" s="107"/>
      <c r="K32" s="107"/>
      <c r="L32" s="107"/>
      <c r="M32" s="107"/>
      <c r="N32" s="107"/>
      <c r="O32" s="108"/>
    </row>
    <row r="33" spans="2:15" x14ac:dyDescent="0.3">
      <c r="B33" s="51" t="s">
        <v>66</v>
      </c>
      <c r="C33" s="25"/>
      <c r="D33" s="25"/>
      <c r="E33" s="25"/>
      <c r="F33" s="25"/>
      <c r="G33" s="26"/>
      <c r="H33" s="49"/>
      <c r="I33" s="106"/>
      <c r="J33" s="107"/>
      <c r="K33" s="107"/>
      <c r="L33" s="107"/>
      <c r="M33" s="107"/>
      <c r="N33" s="107"/>
      <c r="O33" s="108"/>
    </row>
    <row r="34" spans="2:15" x14ac:dyDescent="0.3">
      <c r="B34" s="28"/>
      <c r="C34" s="25"/>
      <c r="D34" s="25"/>
      <c r="E34" s="25"/>
      <c r="F34" s="25"/>
      <c r="G34" s="26"/>
      <c r="H34" s="49"/>
      <c r="I34" s="106"/>
      <c r="J34" s="107"/>
      <c r="K34" s="107"/>
      <c r="L34" s="107"/>
      <c r="M34" s="107"/>
      <c r="N34" s="107"/>
      <c r="O34" s="108"/>
    </row>
    <row r="35" spans="2:15" x14ac:dyDescent="0.3">
      <c r="B35" s="28" t="s">
        <v>67</v>
      </c>
      <c r="C35" s="29"/>
      <c r="D35" s="25"/>
      <c r="E35" s="25"/>
      <c r="F35" s="25"/>
      <c r="G35" s="26"/>
      <c r="H35" s="50"/>
      <c r="I35" s="106"/>
      <c r="J35" s="107"/>
      <c r="K35" s="107"/>
      <c r="L35" s="107"/>
      <c r="M35" s="107"/>
      <c r="N35" s="107"/>
      <c r="O35" s="108"/>
    </row>
    <row r="36" spans="2:15" x14ac:dyDescent="0.3">
      <c r="B36" s="28" t="s">
        <v>59</v>
      </c>
      <c r="C36" s="29"/>
      <c r="D36" s="25"/>
      <c r="E36" s="25"/>
      <c r="F36" s="25"/>
      <c r="G36" s="26"/>
      <c r="H36" s="50"/>
      <c r="I36" s="106"/>
      <c r="J36" s="107"/>
      <c r="K36" s="107"/>
      <c r="L36" s="107"/>
      <c r="M36" s="107"/>
      <c r="N36" s="107"/>
      <c r="O36" s="108"/>
    </row>
    <row r="37" spans="2:15" x14ac:dyDescent="0.3">
      <c r="B37" s="28" t="s">
        <v>34</v>
      </c>
      <c r="C37" s="29"/>
      <c r="D37" s="25"/>
      <c r="E37" s="25"/>
      <c r="F37" s="25"/>
      <c r="G37" s="26"/>
      <c r="H37" s="50"/>
      <c r="I37" s="106"/>
      <c r="J37" s="107"/>
      <c r="K37" s="107"/>
      <c r="L37" s="107"/>
      <c r="M37" s="107"/>
      <c r="N37" s="107"/>
      <c r="O37" s="108"/>
    </row>
    <row r="38" spans="2:15" ht="16.2" thickBot="1" x14ac:dyDescent="0.35">
      <c r="B38" s="31" t="s">
        <v>53</v>
      </c>
      <c r="C38" s="32"/>
      <c r="D38" s="72"/>
      <c r="E38" s="72"/>
      <c r="F38" s="72"/>
      <c r="G38" s="73"/>
      <c r="H38" s="50"/>
      <c r="I38" s="106"/>
      <c r="J38" s="107"/>
      <c r="K38" s="107"/>
      <c r="L38" s="107"/>
      <c r="M38" s="107"/>
      <c r="N38" s="107"/>
      <c r="O38" s="108"/>
    </row>
    <row r="39" spans="2:15" ht="16.2" customHeight="1" thickBot="1" x14ac:dyDescent="0.35">
      <c r="I39" s="106"/>
      <c r="J39" s="107"/>
      <c r="K39" s="107"/>
      <c r="L39" s="107"/>
      <c r="M39" s="107"/>
      <c r="N39" s="107"/>
      <c r="O39" s="108"/>
    </row>
    <row r="40" spans="2:15" ht="15.6" customHeight="1" x14ac:dyDescent="0.3">
      <c r="B40" s="76" t="s">
        <v>77</v>
      </c>
      <c r="C40" s="65"/>
      <c r="D40" s="65"/>
      <c r="E40" s="65"/>
      <c r="F40" s="65"/>
      <c r="G40" s="56"/>
      <c r="I40" s="106"/>
      <c r="J40" s="107"/>
      <c r="K40" s="107"/>
      <c r="L40" s="107"/>
      <c r="M40" s="107"/>
      <c r="N40" s="107"/>
      <c r="O40" s="108"/>
    </row>
    <row r="41" spans="2:15" ht="15.6" customHeight="1" x14ac:dyDescent="0.3">
      <c r="B41" s="80" t="s">
        <v>78</v>
      </c>
      <c r="C41" s="64"/>
      <c r="D41" s="64"/>
      <c r="E41" s="64"/>
      <c r="F41" s="64"/>
      <c r="G41" s="58"/>
      <c r="I41" s="106"/>
      <c r="J41" s="107"/>
      <c r="K41" s="107"/>
      <c r="L41" s="107"/>
      <c r="M41" s="107"/>
      <c r="N41" s="107"/>
      <c r="O41" s="108"/>
    </row>
    <row r="42" spans="2:15" ht="15.6" customHeight="1" x14ac:dyDescent="0.3">
      <c r="B42" s="51" t="s">
        <v>54</v>
      </c>
      <c r="C42" s="64"/>
      <c r="D42" s="64"/>
      <c r="E42" s="64"/>
      <c r="F42" s="64"/>
      <c r="G42" s="58"/>
      <c r="I42" s="106"/>
      <c r="J42" s="107"/>
      <c r="K42" s="107"/>
      <c r="L42" s="107"/>
      <c r="M42" s="107"/>
      <c r="N42" s="107"/>
      <c r="O42" s="108"/>
    </row>
    <row r="43" spans="2:15" ht="15.6" customHeight="1" x14ac:dyDescent="0.3">
      <c r="B43" s="51" t="s">
        <v>79</v>
      </c>
      <c r="C43" s="25"/>
      <c r="D43" s="25"/>
      <c r="E43" s="25"/>
      <c r="F43" s="25"/>
      <c r="G43" s="60"/>
      <c r="I43" s="106"/>
      <c r="J43" s="107"/>
      <c r="K43" s="107"/>
      <c r="L43" s="107"/>
      <c r="M43" s="107"/>
      <c r="N43" s="107"/>
      <c r="O43" s="108"/>
    </row>
    <row r="44" spans="2:15" ht="15.6" customHeight="1" x14ac:dyDescent="0.3">
      <c r="B44" s="51" t="s">
        <v>80</v>
      </c>
      <c r="C44" s="25"/>
      <c r="D44" s="25"/>
      <c r="E44" s="25"/>
      <c r="F44" s="25"/>
      <c r="G44" s="60"/>
      <c r="I44" s="106"/>
      <c r="J44" s="107"/>
      <c r="K44" s="107"/>
      <c r="L44" s="107"/>
      <c r="M44" s="107"/>
      <c r="N44" s="107"/>
      <c r="O44" s="108"/>
    </row>
    <row r="45" spans="2:15" ht="16.2" customHeight="1" thickBot="1" x14ac:dyDescent="0.35">
      <c r="B45" s="77" t="s">
        <v>81</v>
      </c>
      <c r="C45" s="72"/>
      <c r="D45" s="72"/>
      <c r="E45" s="72"/>
      <c r="F45" s="72"/>
      <c r="G45" s="61"/>
      <c r="I45" s="106"/>
      <c r="J45" s="107"/>
      <c r="K45" s="107"/>
      <c r="L45" s="107"/>
      <c r="M45" s="107"/>
      <c r="N45" s="107"/>
      <c r="O45" s="108"/>
    </row>
    <row r="46" spans="2:15" ht="16.2" customHeight="1" thickBot="1" x14ac:dyDescent="0.35">
      <c r="I46" s="106"/>
      <c r="J46" s="107"/>
      <c r="K46" s="107"/>
      <c r="L46" s="107"/>
      <c r="M46" s="107"/>
      <c r="N46" s="107"/>
      <c r="O46" s="108"/>
    </row>
    <row r="47" spans="2:15" ht="18.600000000000001" thickBot="1" x14ac:dyDescent="0.35">
      <c r="B47" s="78" t="s">
        <v>82</v>
      </c>
      <c r="C47" s="52"/>
      <c r="D47" s="54"/>
      <c r="E47" s="52"/>
      <c r="F47" s="52"/>
      <c r="G47" s="53"/>
      <c r="I47" s="109"/>
      <c r="J47" s="110"/>
      <c r="K47" s="110"/>
      <c r="L47" s="110"/>
      <c r="M47" s="110"/>
      <c r="N47" s="110"/>
      <c r="O47" s="111"/>
    </row>
  </sheetData>
  <sheetProtection algorithmName="SHA-512" hashValue="bXoDT6oyIX9m79USjAOdqY1x5OJK1MnO0oOfF/6TmQ0FoIWoYQ+NMkibLDR1cL0GfhyA75Eq8k9vCEr8nw+v6Q==" saltValue="4Ro6rqXahyhr8Q8gbHyAgg==" spinCount="100000" sheet="1" selectLockedCells="1"/>
  <mergeCells count="22">
    <mergeCell ref="B1:O4"/>
    <mergeCell ref="B5:O6"/>
    <mergeCell ref="B8:O8"/>
    <mergeCell ref="F13:G13"/>
    <mergeCell ref="F10:I10"/>
    <mergeCell ref="K13:L13"/>
    <mergeCell ref="I27:O27"/>
    <mergeCell ref="I28:O47"/>
    <mergeCell ref="C10:D10"/>
    <mergeCell ref="F11:G11"/>
    <mergeCell ref="F12:G12"/>
    <mergeCell ref="B15:G15"/>
    <mergeCell ref="K16:L16"/>
    <mergeCell ref="M16:O16"/>
    <mergeCell ref="I26:O26"/>
    <mergeCell ref="M11:O11"/>
    <mergeCell ref="K11:L11"/>
    <mergeCell ref="K18:L18"/>
    <mergeCell ref="M18:O18"/>
    <mergeCell ref="K20:L20"/>
    <mergeCell ref="M20:O20"/>
    <mergeCell ref="K23:O23"/>
  </mergeCells>
  <hyperlinks>
    <hyperlink ref="K23:O23" r:id="rId1" display="This form must be filled in and send to: ecy2025@ndbdarts.nl" xr:uid="{63160297-5511-45DE-B199-E2C329DD862A}"/>
  </hyperlinks>
  <pageMargins left="0.7" right="0.7" top="0.75" bottom="0.75" header="0.3" footer="0.3"/>
  <pageSetup paperSize="9" scale="48" orientation="portrait" horizontalDpi="4294967293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2AB4C-99C8-4407-8230-D1673F6A7A42}">
  <sheetPr>
    <pageSetUpPr fitToPage="1"/>
  </sheetPr>
  <dimension ref="B1:X38"/>
  <sheetViews>
    <sheetView zoomScale="85" zoomScaleNormal="85" workbookViewId="0">
      <selection activeCell="D13" sqref="D13"/>
    </sheetView>
  </sheetViews>
  <sheetFormatPr defaultColWidth="8.88671875" defaultRowHeight="15.6" x14ac:dyDescent="0.3"/>
  <cols>
    <col min="1" max="1" width="2" style="18" customWidth="1"/>
    <col min="2" max="2" width="4.88671875" style="18" customWidth="1"/>
    <col min="3" max="3" width="11.109375" style="18" customWidth="1"/>
    <col min="4" max="4" width="35.6640625" style="18" customWidth="1"/>
    <col min="5" max="5" width="19.44140625" style="18" customWidth="1"/>
    <col min="6" max="6" width="11.44140625" style="18" customWidth="1"/>
    <col min="7" max="7" width="12.109375" style="18" bestFit="1" customWidth="1"/>
    <col min="8" max="8" width="10.33203125" style="18" customWidth="1"/>
    <col min="9" max="9" width="36" style="18" customWidth="1"/>
    <col min="10" max="10" width="11.88671875" style="18" customWidth="1"/>
    <col min="11" max="11" width="20.5546875" style="18" customWidth="1"/>
    <col min="12" max="12" width="11.5546875" style="18" customWidth="1"/>
    <col min="13" max="13" width="15.33203125" style="6" customWidth="1"/>
    <col min="14" max="19" width="8.88671875" style="18"/>
    <col min="20" max="20" width="9.88671875" style="18" customWidth="1"/>
    <col min="21" max="23" width="8.88671875" style="18"/>
    <col min="24" max="24" width="11.88671875" style="18" customWidth="1"/>
    <col min="25" max="16384" width="8.88671875" style="18"/>
  </cols>
  <sheetData>
    <row r="1" spans="2:24" ht="15.6" customHeight="1" x14ac:dyDescent="0.3">
      <c r="B1" s="115" t="s">
        <v>21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2:24" ht="15.6" customHeight="1" x14ac:dyDescent="0.3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2:24" ht="25.95" customHeight="1" x14ac:dyDescent="0.3"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2:24" ht="25.95" customHeight="1" x14ac:dyDescent="0.3"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</row>
    <row r="5" spans="2:24" ht="25.95" customHeight="1" x14ac:dyDescent="0.3">
      <c r="B5" s="116" t="s">
        <v>22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</row>
    <row r="6" spans="2:24" ht="34.200000000000003" customHeight="1" x14ac:dyDescent="0.3"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</row>
    <row r="7" spans="2:24" ht="39.6" customHeight="1" x14ac:dyDescent="0.3">
      <c r="B7" s="81"/>
      <c r="C7" s="81"/>
      <c r="D7" s="81"/>
      <c r="E7" s="81"/>
      <c r="F7" s="81"/>
      <c r="G7" s="81"/>
      <c r="H7" s="82" t="s">
        <v>50</v>
      </c>
      <c r="I7" s="81"/>
      <c r="J7" s="131" t="str">
        <f>IF(Information!M11="","",Information!M11)</f>
        <v/>
      </c>
      <c r="K7" s="131"/>
      <c r="L7" s="131"/>
      <c r="M7" s="131"/>
    </row>
    <row r="8" spans="2:24" ht="10.199999999999999" customHeight="1" x14ac:dyDescent="0.3"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2:24" ht="25.95" customHeight="1" x14ac:dyDescent="0.3">
      <c r="B9" s="117" t="s">
        <v>13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</row>
    <row r="10" spans="2:24" ht="25.95" customHeight="1" thickBot="1" x14ac:dyDescent="0.35">
      <c r="B10" s="126" t="s">
        <v>87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</row>
    <row r="11" spans="2:24" s="5" customFormat="1" ht="18" x14ac:dyDescent="0.3">
      <c r="E11" s="127" t="s">
        <v>23</v>
      </c>
      <c r="F11" s="128"/>
      <c r="G11" s="127" t="s">
        <v>24</v>
      </c>
      <c r="H11" s="128"/>
      <c r="I11" s="129" t="s">
        <v>25</v>
      </c>
      <c r="J11" s="130"/>
      <c r="K11" s="127" t="s">
        <v>28</v>
      </c>
      <c r="L11" s="128"/>
      <c r="M11" s="6"/>
      <c r="O11" s="21" t="s">
        <v>32</v>
      </c>
      <c r="P11" s="22"/>
      <c r="Q11" s="22"/>
      <c r="R11" s="22"/>
      <c r="S11" s="22"/>
      <c r="T11" s="22"/>
      <c r="U11" s="65"/>
      <c r="V11" s="65"/>
      <c r="W11" s="65"/>
      <c r="X11" s="66"/>
    </row>
    <row r="12" spans="2:24" s="6" customFormat="1" ht="25.95" customHeight="1" thickBot="1" x14ac:dyDescent="0.35">
      <c r="D12" s="42" t="s">
        <v>26</v>
      </c>
      <c r="E12" s="7" t="s">
        <v>5</v>
      </c>
      <c r="F12" s="8" t="s">
        <v>6</v>
      </c>
      <c r="G12" s="7" t="s">
        <v>85</v>
      </c>
      <c r="H12" s="8" t="s">
        <v>6</v>
      </c>
      <c r="I12" s="119" t="s">
        <v>60</v>
      </c>
      <c r="J12" s="120"/>
      <c r="K12" s="7" t="s">
        <v>35</v>
      </c>
      <c r="L12" s="8" t="s">
        <v>6</v>
      </c>
      <c r="M12" s="9" t="s">
        <v>9</v>
      </c>
      <c r="O12" s="24" t="s">
        <v>52</v>
      </c>
      <c r="P12" s="34"/>
      <c r="Q12" s="34"/>
      <c r="R12" s="34"/>
      <c r="S12" s="34"/>
      <c r="T12" s="34"/>
      <c r="U12" s="64"/>
      <c r="V12" s="64"/>
      <c r="W12" s="64"/>
      <c r="X12" s="67"/>
    </row>
    <row r="13" spans="2:24" s="27" customFormat="1" ht="25.95" customHeight="1" thickBot="1" x14ac:dyDescent="0.35">
      <c r="B13" s="121" t="s">
        <v>11</v>
      </c>
      <c r="C13" s="10" t="s">
        <v>0</v>
      </c>
      <c r="D13" s="83"/>
      <c r="E13" s="3" t="s">
        <v>3</v>
      </c>
      <c r="F13" s="11">
        <f>IF(E13="Stay+Lunch+Dinner",108,IF(E13="Stay+Lunch",85,IF(E13="Stay+Dinner",92,IF(E13="Stay+breakfast only",71,IF(E14="Stay+Lunch+Dinner",108,IF(E14="Stay+Lunch",85,IF(E14="Stay+Dinner",92,IF(E14="Stay+breakfast only",71,0))))))))</f>
        <v>0</v>
      </c>
      <c r="G13" s="3" t="s">
        <v>3</v>
      </c>
      <c r="H13" s="11">
        <f>IF(G13="Yes",16.5,0)</f>
        <v>0</v>
      </c>
      <c r="I13" s="90" t="s">
        <v>3</v>
      </c>
      <c r="J13" s="12">
        <f>IF(I13="Double room package player / manager",649,IF(I14="Double room package player / manager",649,0))</f>
        <v>0</v>
      </c>
      <c r="K13" s="3" t="s">
        <v>3</v>
      </c>
      <c r="L13" s="11">
        <f>IF(K13="Stay+Lunch+Dinner",108,IF(K13="Stay+Lunch",85,IF(K13="Stay+Dinner",92,IF(K13="Stay+breakfast only",71,IF(K13="Lunch only",16.5,IF(K14="Stay+Lunch+Dinner",108,IF(K14="Stay+Lunch",85,IF(K14="Stay+Dinner",92,IF(K14="Stay+breakfast only",71,IF(K14="Lunch only",16.5,0))))))))))</f>
        <v>0</v>
      </c>
      <c r="M13" s="13">
        <f>F13+H13+J13+L13</f>
        <v>0</v>
      </c>
      <c r="O13" s="51" t="s">
        <v>89</v>
      </c>
      <c r="P13" s="25"/>
      <c r="Q13" s="25"/>
      <c r="R13" s="25"/>
      <c r="S13" s="25"/>
      <c r="T13" s="25"/>
      <c r="U13" s="64"/>
      <c r="V13" s="64"/>
      <c r="W13" s="64"/>
      <c r="X13" s="67"/>
    </row>
    <row r="14" spans="2:24" s="27" customFormat="1" ht="25.95" customHeight="1" thickBot="1" x14ac:dyDescent="0.35">
      <c r="B14" s="122"/>
      <c r="C14" s="14" t="s">
        <v>1</v>
      </c>
      <c r="D14" s="84"/>
      <c r="E14" s="4" t="s">
        <v>3</v>
      </c>
      <c r="F14" s="15">
        <f>IF(E14="Stay+Lunch+Dinner",108,IF(E14="Stay+Lunch",85,IF(E14="Stay+Dinner",92,IF(E14="Stay+breakfast only",71,IF(E13="Stay+Lunch+Dinner",108,IF(E13="Stay+Lunch",85,IF(E13="Stay+Dinner",92,IF(E13="Stay+breakfast only",71,0))))))))</f>
        <v>0</v>
      </c>
      <c r="G14" s="4" t="s">
        <v>3</v>
      </c>
      <c r="H14" s="15">
        <f t="shared" ref="H14:H24" si="0">IF(G14="Yes",16.5,0)</f>
        <v>0</v>
      </c>
      <c r="I14" s="91" t="s">
        <v>3</v>
      </c>
      <c r="J14" s="16">
        <f>IF(I14="Double room package player / manager",649,IF(I13="Double room package player / manager",649,0))</f>
        <v>0</v>
      </c>
      <c r="K14" s="4" t="s">
        <v>3</v>
      </c>
      <c r="L14" s="15">
        <f>IF(K14="Stay+Lunch+Dinner",108,IF(K14="Stay+Lunch",85,IF(K14="Stay+Dinner",92,IF(K14="Stay+breakfast only",71,IF(K14="Lunch only",16.5,IF(K13="Stay+Lunch+Dinner",108,IF(K13="Stay+Lunch",85,IF(K13="Stay+Dinner",92,IF(K13="Stay+breakfast only",71,IF(K13="Lunch only",16.5,0))))))))))</f>
        <v>0</v>
      </c>
      <c r="M14" s="17">
        <f>F13+H13+J13+L13</f>
        <v>0</v>
      </c>
      <c r="O14" s="51" t="s">
        <v>62</v>
      </c>
      <c r="P14" s="25"/>
      <c r="Q14" s="25"/>
      <c r="R14" s="25"/>
      <c r="S14" s="25"/>
      <c r="T14" s="25"/>
      <c r="U14" s="64"/>
      <c r="V14" s="64"/>
      <c r="W14" s="64"/>
      <c r="X14" s="67"/>
    </row>
    <row r="15" spans="2:24" s="27" customFormat="1" ht="25.95" customHeight="1" thickBot="1" x14ac:dyDescent="0.35">
      <c r="B15" s="122"/>
      <c r="C15" s="10" t="s">
        <v>0</v>
      </c>
      <c r="D15" s="83"/>
      <c r="E15" s="3" t="s">
        <v>3</v>
      </c>
      <c r="F15" s="11">
        <f>IF(E15="Stay+Lunch+Dinner",108,IF(E15="Stay+Lunch",85,IF(E15="Stay+Dinner",92,IF(E15="Stay+breakfast only",71,IF(E16="Stay+Lunch+Dinner",108,IF(E16="Stay+Lunch",85,IF(E16="Stay+Dinner",92,IF(E16="Stay+breakfast only",71,0))))))))</f>
        <v>0</v>
      </c>
      <c r="G15" s="3" t="s">
        <v>3</v>
      </c>
      <c r="H15" s="11">
        <f t="shared" si="0"/>
        <v>0</v>
      </c>
      <c r="I15" s="90" t="s">
        <v>3</v>
      </c>
      <c r="J15" s="12">
        <f>IF(I15="Double room package player / manager",649,IF(I16="Double room package player / manager",649,0))</f>
        <v>0</v>
      </c>
      <c r="K15" s="3" t="s">
        <v>3</v>
      </c>
      <c r="L15" s="11">
        <f>IF(K15="Stay+Lunch+Dinner",108,IF(K15="Stay+Lunch",85,IF(K15="Stay+Dinner",92,IF(K15="Stay+breakfast only",71,IF(K15="Lunch only",16.5,IF(K16="Stay+Lunch+Dinner",108,IF(K16="Stay+Lunch",85,IF(K16="Stay+Dinner",92,IF(K16="Stay+breakfast only",71,IF(K16="Lunch only",16.5,0))))))))))</f>
        <v>0</v>
      </c>
      <c r="M15" s="13">
        <f t="shared" ref="M15:M24" si="1">F15+H15+J15+L15</f>
        <v>0</v>
      </c>
      <c r="O15" s="51" t="s">
        <v>63</v>
      </c>
      <c r="P15" s="25"/>
      <c r="Q15" s="25"/>
      <c r="R15" s="25"/>
      <c r="S15" s="25"/>
      <c r="T15" s="25"/>
      <c r="U15" s="64"/>
      <c r="V15" s="64"/>
      <c r="W15" s="64"/>
      <c r="X15" s="67"/>
    </row>
    <row r="16" spans="2:24" s="27" customFormat="1" ht="25.95" customHeight="1" thickBot="1" x14ac:dyDescent="0.35">
      <c r="B16" s="122"/>
      <c r="C16" s="14" t="s">
        <v>1</v>
      </c>
      <c r="D16" s="84"/>
      <c r="E16" s="4" t="s">
        <v>3</v>
      </c>
      <c r="F16" s="15">
        <f>IF(E16="Stay+Lunch+Dinner",108,IF(E16="Stay+Lunch",85,IF(E16="Stay+Dinner",92,IF(E16="Stay+breakfast only",71,IF(E15="Stay+Lunch+Dinner",108,IF(E15="Stay+Lunch",85,IF(E15="Stay+Dinner",92,IF(E15="Stay+breakfast only",71,0))))))))</f>
        <v>0</v>
      </c>
      <c r="G16" s="4" t="s">
        <v>3</v>
      </c>
      <c r="H16" s="15">
        <f t="shared" si="0"/>
        <v>0</v>
      </c>
      <c r="I16" s="91" t="s">
        <v>3</v>
      </c>
      <c r="J16" s="16">
        <f>IF(I16="Double room package player / manager",649,IF(I15="Double room package player / manager",649,0))</f>
        <v>0</v>
      </c>
      <c r="K16" s="4" t="s">
        <v>3</v>
      </c>
      <c r="L16" s="15">
        <f>IF(K16="Stay+Lunch+Dinner",108,IF(K16="Stay+Lunch",85,IF(K16="Stay+Dinner",92,IF(K16="Stay+breakfast only",71,IF(K16="Lunch only",16.5,IF(K15="Stay+Lunch+Dinner",108,IF(K15="Stay+Lunch",85,IF(K15="Stay+Dinner",92,IF(K15="Stay+breakfast only",71,IF(K15="Lunch only",16.5,0))))))))))</f>
        <v>0</v>
      </c>
      <c r="M16" s="17">
        <f t="shared" si="1"/>
        <v>0</v>
      </c>
      <c r="O16" s="51" t="s">
        <v>64</v>
      </c>
      <c r="P16" s="25"/>
      <c r="Q16" s="25"/>
      <c r="R16" s="25"/>
      <c r="S16" s="25"/>
      <c r="T16" s="25"/>
      <c r="U16" s="64"/>
      <c r="V16" s="64"/>
      <c r="W16" s="64"/>
      <c r="X16" s="67"/>
    </row>
    <row r="17" spans="2:24" s="27" customFormat="1" ht="25.95" customHeight="1" thickBot="1" x14ac:dyDescent="0.35">
      <c r="B17" s="122"/>
      <c r="C17" s="10" t="s">
        <v>0</v>
      </c>
      <c r="D17" s="83"/>
      <c r="E17" s="3" t="s">
        <v>3</v>
      </c>
      <c r="F17" s="11">
        <f>IF(E17="Stay+Lunch+Dinner",108,IF(E17="Stay+Lunch",85,IF(E17="Stay+Dinner",92,IF(E17="Stay+breakfast only",71,IF(E18="Stay+Lunch+Dinner",108,IF(E18="Stay+Lunch",85,IF(E18="Stay+Dinner",92,IF(E18="Stay+breakfast only",71,0))))))))</f>
        <v>0</v>
      </c>
      <c r="G17" s="3" t="s">
        <v>3</v>
      </c>
      <c r="H17" s="11">
        <f t="shared" si="0"/>
        <v>0</v>
      </c>
      <c r="I17" s="90" t="s">
        <v>3</v>
      </c>
      <c r="J17" s="12">
        <f>IF(I17="Double room package player / manager",649,IF(I18="Double room package player / manager",649,0))</f>
        <v>0</v>
      </c>
      <c r="K17" s="3" t="s">
        <v>3</v>
      </c>
      <c r="L17" s="11">
        <f>IF(K17="Stay+Lunch+Dinner",108,IF(K17="Stay+Lunch",85,IF(K17="Stay+Dinner",92,IF(K17="Stay+breakfast only",71,IF(K17="Lunch only",16.5,IF(K18="Stay+Lunch+Dinner",108,IF(K18="Stay+Lunch",85,IF(K18="Stay+Dinner",92,IF(K18="Stay+breakfast only",71,IF(K18="Lunch only",16.5,0))))))))))</f>
        <v>0</v>
      </c>
      <c r="M17" s="13">
        <f t="shared" si="1"/>
        <v>0</v>
      </c>
      <c r="O17" s="51" t="s">
        <v>65</v>
      </c>
      <c r="P17" s="25"/>
      <c r="Q17" s="25"/>
      <c r="R17" s="25"/>
      <c r="S17" s="25"/>
      <c r="T17" s="25"/>
      <c r="U17" s="64"/>
      <c r="V17" s="64"/>
      <c r="W17" s="64"/>
      <c r="X17" s="67"/>
    </row>
    <row r="18" spans="2:24" s="27" customFormat="1" ht="25.95" customHeight="1" thickBot="1" x14ac:dyDescent="0.35">
      <c r="B18" s="122"/>
      <c r="C18" s="14" t="s">
        <v>1</v>
      </c>
      <c r="D18" s="84"/>
      <c r="E18" s="4" t="s">
        <v>3</v>
      </c>
      <c r="F18" s="15">
        <f>IF(E18="Stay+Lunch+Dinner",108,IF(E18="Stay+Lunch",85,IF(E18="Stay+Dinner",92,IF(E18="Stay+breakfast only",71,IF(E17="Stay+Lunch+Dinner",108,IF(E17="Stay+Lunch",85,IF(E17="Stay+Dinner",92,IF(E17="Stay+breakfast only",71,0))))))))</f>
        <v>0</v>
      </c>
      <c r="G18" s="4" t="s">
        <v>3</v>
      </c>
      <c r="H18" s="15">
        <f t="shared" si="0"/>
        <v>0</v>
      </c>
      <c r="I18" s="91" t="s">
        <v>3</v>
      </c>
      <c r="J18" s="16">
        <f>IF(I18="Double room package player / manager",649,IF(I17="Double room package player / manager",649,0))</f>
        <v>0</v>
      </c>
      <c r="K18" s="4" t="s">
        <v>3</v>
      </c>
      <c r="L18" s="15">
        <f>IF(K18="Stay+Lunch+Dinner",108,IF(K18="Stay+Lunch",85,IF(K18="Stay+Dinner",92,IF(K18="Stay+breakfast only",71,IF(K18="Lunch only",16.5,IF(K17="Stay+Lunch+Dinner",108,IF(K17="Stay+Lunch",85,IF(K17="Stay+Dinner",92,IF(K17="Stay+breakfast only",71,IF(K17="Lunch only",16.5,0))))))))))</f>
        <v>0</v>
      </c>
      <c r="M18" s="17">
        <f t="shared" si="1"/>
        <v>0</v>
      </c>
      <c r="O18" s="51" t="s">
        <v>66</v>
      </c>
      <c r="P18" s="25"/>
      <c r="Q18" s="25"/>
      <c r="R18" s="25"/>
      <c r="S18" s="25"/>
      <c r="T18" s="25"/>
      <c r="U18" s="64"/>
      <c r="V18" s="64"/>
      <c r="W18" s="64"/>
      <c r="X18" s="67"/>
    </row>
    <row r="19" spans="2:24" s="27" customFormat="1" ht="25.95" customHeight="1" thickBot="1" x14ac:dyDescent="0.35">
      <c r="B19" s="122"/>
      <c r="C19" s="10" t="s">
        <v>0</v>
      </c>
      <c r="D19" s="83"/>
      <c r="E19" s="3" t="s">
        <v>3</v>
      </c>
      <c r="F19" s="11">
        <f>IF(E19="Stay+Lunch+Dinner",108,IF(E19="Stay+Lunch",85,IF(E19="Stay+Dinner",92,IF(E19="Stay+breakfast only",71,IF(E20="Stay+Lunch+Dinner",108,IF(E20="Stay+Lunch",85,IF(E20="Stay+Dinner",92,IF(E20="Stay+breakfast only",71,0))))))))</f>
        <v>0</v>
      </c>
      <c r="G19" s="3" t="s">
        <v>3</v>
      </c>
      <c r="H19" s="11">
        <f t="shared" si="0"/>
        <v>0</v>
      </c>
      <c r="I19" s="90" t="s">
        <v>3</v>
      </c>
      <c r="J19" s="12">
        <f>IF(I19="Double room package player / manager",649,IF(I20="Double room package player / manager",649,0))</f>
        <v>0</v>
      </c>
      <c r="K19" s="3" t="s">
        <v>3</v>
      </c>
      <c r="L19" s="11">
        <f>IF(K19="Stay+Lunch+Dinner",108,IF(K19="Stay+Lunch",85,IF(K19="Stay+Dinner",92,IF(K19="Stay+breakfast only",71,IF(K19="Lunch only",16.5,IF(K20="Stay+Lunch+Dinner",108,IF(K20="Stay+Lunch",85,IF(K20="Stay+Dinner",92,IF(K20="Stay+breakfast only",71,IF(K20="Lunch only",16.5,0))))))))))</f>
        <v>0</v>
      </c>
      <c r="M19" s="13">
        <f t="shared" si="1"/>
        <v>0</v>
      </c>
      <c r="O19" s="28"/>
      <c r="P19" s="25"/>
      <c r="Q19" s="25"/>
      <c r="R19" s="25"/>
      <c r="S19" s="25"/>
      <c r="T19" s="25"/>
      <c r="U19" s="64"/>
      <c r="V19" s="64"/>
      <c r="W19" s="64"/>
      <c r="X19" s="67"/>
    </row>
    <row r="20" spans="2:24" s="27" customFormat="1" ht="25.95" customHeight="1" thickBot="1" x14ac:dyDescent="0.35">
      <c r="B20" s="122"/>
      <c r="C20" s="14" t="s">
        <v>1</v>
      </c>
      <c r="D20" s="84"/>
      <c r="E20" s="4" t="s">
        <v>3</v>
      </c>
      <c r="F20" s="15">
        <f>IF(E20="Stay+Lunch+Dinner",108,IF(E20="Stay+Lunch",85,IF(E20="Stay+Dinner",92,IF(E20="Stay+breakfast only",71,IF(E19="Stay+Lunch+Dinner",108,IF(E19="Stay+Lunch",85,IF(E19="Stay+Dinner",92,IF(E19="Stay+breakfast only",71,0))))))))</f>
        <v>0</v>
      </c>
      <c r="G20" s="4" t="s">
        <v>3</v>
      </c>
      <c r="H20" s="15">
        <f t="shared" si="0"/>
        <v>0</v>
      </c>
      <c r="I20" s="91" t="s">
        <v>3</v>
      </c>
      <c r="J20" s="16">
        <f>IF(I20="Double room package player / manager",649,IF(I19="Double room package player / manager",649,0))</f>
        <v>0</v>
      </c>
      <c r="K20" s="4" t="s">
        <v>3</v>
      </c>
      <c r="L20" s="15">
        <f>IF(K20="Stay+Lunch+Dinner",108,IF(K20="Stay+Lunch",85,IF(K20="Stay+Dinner",92,IF(K20="Stay+breakfast only",71,IF(K20="Lunch only",16.5,IF(K19="Stay+Lunch+Dinner",108,IF(K19="Stay+Lunch",85,IF(K19="Stay+Dinner",92,IF(K19="Stay+breakfast only",71,IF(K19="Lunch only",16.5,0))))))))))</f>
        <v>0</v>
      </c>
      <c r="M20" s="17">
        <f t="shared" si="1"/>
        <v>0</v>
      </c>
      <c r="O20" s="28" t="s">
        <v>67</v>
      </c>
      <c r="P20" s="29"/>
      <c r="Q20" s="29"/>
      <c r="R20" s="29"/>
      <c r="S20" s="29"/>
      <c r="T20" s="29"/>
      <c r="U20" s="64"/>
      <c r="V20" s="64"/>
      <c r="W20" s="64"/>
      <c r="X20" s="67"/>
    </row>
    <row r="21" spans="2:24" s="27" customFormat="1" ht="25.95" customHeight="1" thickBot="1" x14ac:dyDescent="0.35">
      <c r="B21" s="122"/>
      <c r="C21" s="10" t="s">
        <v>0</v>
      </c>
      <c r="D21" s="83"/>
      <c r="E21" s="3" t="s">
        <v>3</v>
      </c>
      <c r="F21" s="11">
        <f>IF(E21="Stay+Lunch+Dinner",108,IF(E21="Stay+Lunch",85,IF(E21="Stay+Dinner",92,IF(E21="Stay+breakfast only",71,IF(E22="Stay+Lunch+Dinner",108,IF(E22="Stay+Lunch",85,IF(E22="Stay+Dinner",92,IF(E22="Stay+breakfast only",71,0))))))))</f>
        <v>0</v>
      </c>
      <c r="G21" s="3" t="s">
        <v>3</v>
      </c>
      <c r="H21" s="11">
        <f t="shared" si="0"/>
        <v>0</v>
      </c>
      <c r="I21" s="90" t="s">
        <v>3</v>
      </c>
      <c r="J21" s="12">
        <f>IF(I21="Double room package player / manager",649,IF(I22="Double room package player / manager",649,0))</f>
        <v>0</v>
      </c>
      <c r="K21" s="3" t="s">
        <v>3</v>
      </c>
      <c r="L21" s="11">
        <f>IF(K21="Stay+Lunch+Dinner",108,IF(K21="Stay+Lunch",85,IF(K21="Stay+Dinner",92,IF(K21="Stay+breakfast only",71,IF(K21="Lunch only",16.5,IF(K22="Stay+Lunch+Dinner",108,IF(K22="Stay+Lunch",85,IF(K22="Stay+Dinner",92,IF(K22="Stay+breakfast only",71,IF(K22="Lunch only",16.5,0))))))))))</f>
        <v>0</v>
      </c>
      <c r="M21" s="13">
        <f t="shared" si="1"/>
        <v>0</v>
      </c>
      <c r="O21" s="28" t="s">
        <v>33</v>
      </c>
      <c r="P21" s="29"/>
      <c r="Q21" s="29"/>
      <c r="R21" s="29"/>
      <c r="S21" s="29"/>
      <c r="T21" s="29"/>
      <c r="U21" s="64"/>
      <c r="V21" s="64"/>
      <c r="W21" s="64"/>
      <c r="X21" s="67"/>
    </row>
    <row r="22" spans="2:24" s="27" customFormat="1" ht="25.95" customHeight="1" thickBot="1" x14ac:dyDescent="0.35">
      <c r="B22" s="122"/>
      <c r="C22" s="14" t="s">
        <v>1</v>
      </c>
      <c r="D22" s="84"/>
      <c r="E22" s="4" t="s">
        <v>3</v>
      </c>
      <c r="F22" s="15">
        <f>IF(E22="Stay+Lunch+Dinner",108,IF(E22="Stay+Lunch",85,IF(E22="Stay+Dinner",92,IF(E22="Stay+breakfast only",71,IF(E21="Stay+Lunch+Dinner",108,IF(E21="Stay+Lunch",85,IF(E21="Stay+Dinner",92,IF(E21="Stay+breakfast only",71,0))))))))</f>
        <v>0</v>
      </c>
      <c r="G22" s="4" t="s">
        <v>3</v>
      </c>
      <c r="H22" s="15">
        <f t="shared" si="0"/>
        <v>0</v>
      </c>
      <c r="I22" s="91" t="s">
        <v>3</v>
      </c>
      <c r="J22" s="16">
        <f>IF(I22="Double room package player / manager",649,IF(I21="Double room package player / manager",649,0))</f>
        <v>0</v>
      </c>
      <c r="K22" s="4" t="s">
        <v>3</v>
      </c>
      <c r="L22" s="15">
        <f>IF(K22="Stay+Lunch+Dinner",108,IF(K22="Stay+Lunch",85,IF(K22="Stay+Dinner",92,IF(K22="Stay+breakfast only",71,IF(K22="Lunch only",16.5,IF(K21="Stay+Lunch+Dinner",108,IF(K21="Stay+Lunch",85,IF(K21="Stay+Dinner",92,IF(K21="Stay+breakfast only",71,IF(K21="Lunch only",16.5,0))))))))))</f>
        <v>0</v>
      </c>
      <c r="M22" s="17">
        <f t="shared" si="1"/>
        <v>0</v>
      </c>
      <c r="O22" s="28" t="s">
        <v>34</v>
      </c>
      <c r="P22" s="29"/>
      <c r="Q22" s="29"/>
      <c r="R22" s="29"/>
      <c r="S22" s="29"/>
      <c r="T22" s="29"/>
      <c r="U22" s="64"/>
      <c r="V22" s="64"/>
      <c r="W22" s="64"/>
      <c r="X22" s="67"/>
    </row>
    <row r="23" spans="2:24" s="27" customFormat="1" ht="25.95" customHeight="1" thickBot="1" x14ac:dyDescent="0.35">
      <c r="B23" s="122"/>
      <c r="C23" s="10" t="s">
        <v>0</v>
      </c>
      <c r="D23" s="83"/>
      <c r="E23" s="3" t="s">
        <v>3</v>
      </c>
      <c r="F23" s="11">
        <f>IF(E23="Stay+Lunch+Dinner",108,IF(E23="Stay+Lunch",85,IF(E23="Stay+Dinner",92,IF(E23="Stay+breakfast only",71,IF(E24="Stay+Lunch+Dinner",108,IF(E24="Stay+Lunch",85,IF(E24="Stay+Dinner",92,IF(E24="Stay+breakfast only",71,0))))))))</f>
        <v>0</v>
      </c>
      <c r="G23" s="3" t="s">
        <v>3</v>
      </c>
      <c r="H23" s="11">
        <f t="shared" si="0"/>
        <v>0</v>
      </c>
      <c r="I23" s="90" t="s">
        <v>3</v>
      </c>
      <c r="J23" s="12">
        <f>IF(I23="Double room package player / manager",649,IF(I24="Double room package player / manager",649,0))</f>
        <v>0</v>
      </c>
      <c r="K23" s="3" t="s">
        <v>3</v>
      </c>
      <c r="L23" s="11">
        <f>IF(K23="Stay+Lunch+Dinner",108,IF(K23="Stay+Lunch",85,IF(K23="Stay+Dinner",92,IF(K23="Stay+breakfast only",71,IF(K23="Lunch only",16.5,IF(K24="Stay+Lunch+Dinner",108,IF(K24="Stay+Lunch",85,IF(K24="Stay+Dinner",92,IF(K24="Stay+breakfast only",71,IF(K24="Lunch only",16.5,0))))))))))</f>
        <v>0</v>
      </c>
      <c r="M23" s="13">
        <f t="shared" si="1"/>
        <v>0</v>
      </c>
      <c r="O23" s="31" t="s">
        <v>53</v>
      </c>
      <c r="P23" s="32"/>
      <c r="Q23" s="32"/>
      <c r="R23" s="32"/>
      <c r="S23" s="32"/>
      <c r="T23" s="32"/>
      <c r="U23" s="68"/>
      <c r="V23" s="68"/>
      <c r="W23" s="68"/>
      <c r="X23" s="69"/>
    </row>
    <row r="24" spans="2:24" s="27" customFormat="1" ht="25.95" customHeight="1" thickBot="1" x14ac:dyDescent="0.35">
      <c r="B24" s="123"/>
      <c r="C24" s="14" t="s">
        <v>1</v>
      </c>
      <c r="D24" s="84"/>
      <c r="E24" s="4" t="s">
        <v>3</v>
      </c>
      <c r="F24" s="15">
        <f>IF(E24="Stay+Lunch+Dinner",108,IF(E24="Stay+Lunch",85,IF(E24="Stay+Dinner",92,IF(E24="Stay+breakfast only",71,IF(E23="Stay+Lunch+Dinner",108,IF(E23="Stay+Lunch",85,IF(E23="Stay+Dinner",92,IF(E23="Stay+breakfast only",71,0))))))))</f>
        <v>0</v>
      </c>
      <c r="G24" s="4" t="s">
        <v>3</v>
      </c>
      <c r="H24" s="15">
        <f t="shared" si="0"/>
        <v>0</v>
      </c>
      <c r="I24" s="91" t="s">
        <v>3</v>
      </c>
      <c r="J24" s="16">
        <f>IF(I24="Double room package player / manager",649,IF(I23="Double room package player / manager",649,0))</f>
        <v>0</v>
      </c>
      <c r="K24" s="4" t="s">
        <v>3</v>
      </c>
      <c r="L24" s="15">
        <f>IF(K24="Stay+Lunch+Dinner",108,IF(K24="Stay+Lunch",85,IF(K24="Stay+Dinner",92,IF(K24="Stay+breakfast only",71,IF(K24="Lunch only",16.5,IF(K23="Stay+Lunch+Dinner",108,IF(K23="Stay+Lunch",85,IF(K23="Stay+Dinner",92,IF(K23="Stay+breakfast only",71,IF(K23="Lunch only",16.5,0))))))))))</f>
        <v>0</v>
      </c>
      <c r="M24" s="17">
        <f t="shared" si="1"/>
        <v>0</v>
      </c>
    </row>
    <row r="25" spans="2:24" ht="25.95" customHeight="1" thickBot="1" x14ac:dyDescent="0.35">
      <c r="K25" s="124" t="s">
        <v>10</v>
      </c>
      <c r="L25" s="125"/>
      <c r="M25" s="19">
        <f>SUM(M13:M24)</f>
        <v>0</v>
      </c>
    </row>
    <row r="26" spans="2:24" ht="25.95" customHeight="1" x14ac:dyDescent="0.3">
      <c r="K26" s="36"/>
      <c r="L26" s="36"/>
      <c r="M26" s="37"/>
    </row>
    <row r="27" spans="2:24" ht="25.95" customHeight="1" x14ac:dyDescent="0.3">
      <c r="B27" s="117" t="s">
        <v>12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</row>
    <row r="28" spans="2:24" ht="25.95" customHeight="1" thickBot="1" x14ac:dyDescent="0.35">
      <c r="B28" s="126" t="s">
        <v>86</v>
      </c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</row>
    <row r="29" spans="2:24" s="5" customFormat="1" ht="18" x14ac:dyDescent="0.3">
      <c r="E29" s="127" t="s">
        <v>23</v>
      </c>
      <c r="F29" s="128"/>
      <c r="G29" s="127" t="s">
        <v>24</v>
      </c>
      <c r="H29" s="128"/>
      <c r="I29" s="129" t="s">
        <v>25</v>
      </c>
      <c r="J29" s="130"/>
      <c r="K29" s="127" t="s">
        <v>28</v>
      </c>
      <c r="L29" s="128"/>
      <c r="M29" s="6"/>
    </row>
    <row r="30" spans="2:24" s="6" customFormat="1" ht="25.95" customHeight="1" thickBot="1" x14ac:dyDescent="0.35">
      <c r="D30" s="42" t="s">
        <v>26</v>
      </c>
      <c r="E30" s="7" t="s">
        <v>5</v>
      </c>
      <c r="F30" s="8" t="s">
        <v>6</v>
      </c>
      <c r="G30" s="7" t="s">
        <v>85</v>
      </c>
      <c r="H30" s="8" t="s">
        <v>6</v>
      </c>
      <c r="I30" s="119" t="s">
        <v>60</v>
      </c>
      <c r="J30" s="120"/>
      <c r="K30" s="7" t="s">
        <v>35</v>
      </c>
      <c r="L30" s="8" t="s">
        <v>6</v>
      </c>
      <c r="M30" s="9" t="s">
        <v>9</v>
      </c>
    </row>
    <row r="31" spans="2:24" s="27" customFormat="1" ht="25.95" customHeight="1" thickBot="1" x14ac:dyDescent="0.35">
      <c r="B31" s="121" t="s">
        <v>15</v>
      </c>
      <c r="C31" s="38" t="s">
        <v>0</v>
      </c>
      <c r="D31" s="85"/>
      <c r="E31" s="2" t="s">
        <v>3</v>
      </c>
      <c r="F31" s="11">
        <f>IF(E31="Stay+Lunch+Dinner",151,IF(E31="Stay+Lunch",127,IF(E31="Stay+Dinner",135,IF(E31="Stay+breakfast only",114,0))))</f>
        <v>0</v>
      </c>
      <c r="G31" s="2" t="s">
        <v>3</v>
      </c>
      <c r="H31" s="11">
        <f>IF(G31="Yes",16.5,0)</f>
        <v>0</v>
      </c>
      <c r="I31" s="94" t="s">
        <v>3</v>
      </c>
      <c r="J31" s="74">
        <f>IF(I31="Single room package player / manager",(649+213),0)</f>
        <v>0</v>
      </c>
      <c r="K31" s="2" t="s">
        <v>3</v>
      </c>
      <c r="L31" s="11">
        <f>IF(K31="Stay+Lunch+Dinner",151,IF(K31="Stay+Lunch",132,IF(K31="Stay+Dinner",135,IF(K31="Stay+breakfast only",114,IF(K31="Lunch only",16.5,0)))))</f>
        <v>0</v>
      </c>
      <c r="M31" s="40">
        <f>F31+H31+J31+L31</f>
        <v>0</v>
      </c>
    </row>
    <row r="32" spans="2:24" s="27" customFormat="1" ht="25.95" customHeight="1" thickBot="1" x14ac:dyDescent="0.35">
      <c r="B32" s="122"/>
      <c r="C32" s="38" t="s">
        <v>0</v>
      </c>
      <c r="D32" s="85"/>
      <c r="E32" s="2" t="s">
        <v>3</v>
      </c>
      <c r="F32" s="41">
        <f t="shared" ref="F32:F36" si="2">IF(E32="Stay+Lunch+Dinner",151,IF(E32="Stay+Lunch",127,IF(E32="Stay+Dinner",135,IF(E32="Stay+breakfast only",114,0))))</f>
        <v>0</v>
      </c>
      <c r="G32" s="2" t="s">
        <v>3</v>
      </c>
      <c r="H32" s="41">
        <f t="shared" ref="H32:H36" si="3">IF(G32="Yes",16.5,0)</f>
        <v>0</v>
      </c>
      <c r="I32" s="92" t="s">
        <v>3</v>
      </c>
      <c r="J32" s="39">
        <f t="shared" ref="J32:J36" si="4">IF(I32="Single room package player / manager",(649+213),0)</f>
        <v>0</v>
      </c>
      <c r="K32" s="2" t="s">
        <v>3</v>
      </c>
      <c r="L32" s="41">
        <f t="shared" ref="L32:L36" si="5">IF(K32="Stay+Lunch+Dinner",151,IF(K32="Stay+Lunch",132,IF(K32="Stay+Dinner",135,IF(K32="Stay+breakfast only",114,IF(K32="Lunch only",16.5,0)))))</f>
        <v>0</v>
      </c>
      <c r="M32" s="40">
        <f t="shared" ref="M32:M36" si="6">F32+H32+J32+L32</f>
        <v>0</v>
      </c>
    </row>
    <row r="33" spans="2:13" s="27" customFormat="1" ht="25.95" customHeight="1" thickBot="1" x14ac:dyDescent="0.35">
      <c r="B33" s="122"/>
      <c r="C33" s="38" t="s">
        <v>0</v>
      </c>
      <c r="D33" s="85"/>
      <c r="E33" s="2" t="s">
        <v>3</v>
      </c>
      <c r="F33" s="41">
        <f t="shared" si="2"/>
        <v>0</v>
      </c>
      <c r="G33" s="2" t="s">
        <v>3</v>
      </c>
      <c r="H33" s="41">
        <f t="shared" si="3"/>
        <v>0</v>
      </c>
      <c r="I33" s="92" t="s">
        <v>3</v>
      </c>
      <c r="J33" s="39">
        <f t="shared" si="4"/>
        <v>0</v>
      </c>
      <c r="K33" s="2" t="s">
        <v>3</v>
      </c>
      <c r="L33" s="41">
        <f t="shared" si="5"/>
        <v>0</v>
      </c>
      <c r="M33" s="40">
        <f t="shared" si="6"/>
        <v>0</v>
      </c>
    </row>
    <row r="34" spans="2:13" s="27" customFormat="1" ht="25.95" customHeight="1" thickBot="1" x14ac:dyDescent="0.35">
      <c r="B34" s="122"/>
      <c r="C34" s="38" t="s">
        <v>0</v>
      </c>
      <c r="D34" s="85"/>
      <c r="E34" s="2" t="s">
        <v>3</v>
      </c>
      <c r="F34" s="41">
        <f t="shared" si="2"/>
        <v>0</v>
      </c>
      <c r="G34" s="2" t="s">
        <v>3</v>
      </c>
      <c r="H34" s="41">
        <f t="shared" si="3"/>
        <v>0</v>
      </c>
      <c r="I34" s="92" t="s">
        <v>3</v>
      </c>
      <c r="J34" s="39">
        <f t="shared" si="4"/>
        <v>0</v>
      </c>
      <c r="K34" s="2" t="s">
        <v>3</v>
      </c>
      <c r="L34" s="41">
        <f t="shared" si="5"/>
        <v>0</v>
      </c>
      <c r="M34" s="40">
        <f t="shared" si="6"/>
        <v>0</v>
      </c>
    </row>
    <row r="35" spans="2:13" s="27" customFormat="1" ht="25.95" customHeight="1" thickBot="1" x14ac:dyDescent="0.35">
      <c r="B35" s="122"/>
      <c r="C35" s="38" t="s">
        <v>0</v>
      </c>
      <c r="D35" s="85"/>
      <c r="E35" s="2" t="s">
        <v>3</v>
      </c>
      <c r="F35" s="41">
        <f t="shared" si="2"/>
        <v>0</v>
      </c>
      <c r="G35" s="2" t="s">
        <v>3</v>
      </c>
      <c r="H35" s="41">
        <f t="shared" si="3"/>
        <v>0</v>
      </c>
      <c r="I35" s="92" t="s">
        <v>3</v>
      </c>
      <c r="J35" s="39">
        <f t="shared" si="4"/>
        <v>0</v>
      </c>
      <c r="K35" s="2" t="s">
        <v>3</v>
      </c>
      <c r="L35" s="41">
        <f t="shared" si="5"/>
        <v>0</v>
      </c>
      <c r="M35" s="40">
        <f t="shared" si="6"/>
        <v>0</v>
      </c>
    </row>
    <row r="36" spans="2:13" s="27" customFormat="1" ht="25.95" customHeight="1" thickBot="1" x14ac:dyDescent="0.35">
      <c r="B36" s="123"/>
      <c r="C36" s="38" t="s">
        <v>0</v>
      </c>
      <c r="D36" s="85"/>
      <c r="E36" s="2" t="s">
        <v>3</v>
      </c>
      <c r="F36" s="41">
        <f t="shared" si="2"/>
        <v>0</v>
      </c>
      <c r="G36" s="2" t="s">
        <v>3</v>
      </c>
      <c r="H36" s="41">
        <f t="shared" si="3"/>
        <v>0</v>
      </c>
      <c r="I36" s="92" t="s">
        <v>3</v>
      </c>
      <c r="J36" s="39">
        <f t="shared" si="4"/>
        <v>0</v>
      </c>
      <c r="K36" s="2" t="s">
        <v>3</v>
      </c>
      <c r="L36" s="41">
        <f t="shared" si="5"/>
        <v>0</v>
      </c>
      <c r="M36" s="40">
        <f t="shared" si="6"/>
        <v>0</v>
      </c>
    </row>
    <row r="37" spans="2:13" ht="25.95" customHeight="1" thickBot="1" x14ac:dyDescent="0.35">
      <c r="K37" s="124" t="s">
        <v>14</v>
      </c>
      <c r="L37" s="125"/>
      <c r="M37" s="19">
        <f>SUM(M31:M36)</f>
        <v>0</v>
      </c>
    </row>
    <row r="38" spans="2:13" ht="25.95" customHeight="1" x14ac:dyDescent="0.3">
      <c r="K38" s="36"/>
      <c r="L38" s="36"/>
      <c r="M38" s="37"/>
    </row>
  </sheetData>
  <sheetProtection algorithmName="SHA-512" hashValue="rFpHwt4DFabQHtti/G3Euts0rPvA4CSaNaaRHfhzjUl6/dqQpFPdJY/8uvYt2xqPuce0Zl0gYL6h4TjspcpMgA==" saltValue="UHYkOuSA1Dm9CWvWgOs8nA==" spinCount="100000" sheet="1" selectLockedCells="1"/>
  <mergeCells count="21">
    <mergeCell ref="B1:M4"/>
    <mergeCell ref="B5:M6"/>
    <mergeCell ref="B9:M9"/>
    <mergeCell ref="B10:M10"/>
    <mergeCell ref="G11:H11"/>
    <mergeCell ref="I11:J11"/>
    <mergeCell ref="K11:L11"/>
    <mergeCell ref="E11:F11"/>
    <mergeCell ref="J7:M7"/>
    <mergeCell ref="I30:J30"/>
    <mergeCell ref="B31:B36"/>
    <mergeCell ref="K37:L37"/>
    <mergeCell ref="I12:J12"/>
    <mergeCell ref="B13:B24"/>
    <mergeCell ref="K25:L25"/>
    <mergeCell ref="B27:M27"/>
    <mergeCell ref="B28:M28"/>
    <mergeCell ref="E29:F29"/>
    <mergeCell ref="G29:H29"/>
    <mergeCell ref="I29:J29"/>
    <mergeCell ref="K29:L29"/>
  </mergeCells>
  <pageMargins left="0.59055118110236227" right="0.59055118110236227" top="0.59055118110236227" bottom="0.39370078740157483" header="0.31496062992125984" footer="0.31496062992125984"/>
  <pageSetup paperSize="9" scale="58" orientation="landscape" horizontalDpi="4294967293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B3CB988-ED50-46F2-923A-44B3F809049C}">
          <x14:formula1>
            <xm:f>Lists!$B$2:$B$3</xm:f>
          </x14:formula1>
          <xm:sqref>G13:G24 G31:G36</xm:sqref>
        </x14:dataValidation>
        <x14:dataValidation type="list" allowBlank="1" showInputMessage="1" showErrorMessage="1" xr:uid="{4AC6E74C-A307-4D76-95AC-94CB772958FD}">
          <x14:formula1>
            <xm:f>Lists!$D$2:$D$3</xm:f>
          </x14:formula1>
          <xm:sqref>I13:I24</xm:sqref>
        </x14:dataValidation>
        <x14:dataValidation type="list" allowBlank="1" showInputMessage="1" showErrorMessage="1" xr:uid="{29560352-4A89-423E-9A6C-E2260352C2DA}">
          <x14:formula1>
            <xm:f>Lists!$E$2:$E$3</xm:f>
          </x14:formula1>
          <xm:sqref>I31:I36</xm:sqref>
        </x14:dataValidation>
        <x14:dataValidation type="list" showErrorMessage="1" xr:uid="{0760A232-153A-4FFA-8DFE-C23187179CBB}">
          <x14:formula1>
            <xm:f>Lists!$C$2:$C$7</xm:f>
          </x14:formula1>
          <xm:sqref>K13:K24 K31:K36</xm:sqref>
        </x14:dataValidation>
        <x14:dataValidation type="list" showErrorMessage="1" xr:uid="{4CBA520C-C620-4A97-9DE1-F1F2800B1D15}">
          <x14:formula1>
            <xm:f>Lists!$C$2:$C$6</xm:f>
          </x14:formula1>
          <xm:sqref>E13:E24 E31:E36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B878F-D675-48C0-A4B9-C71144AB0A4E}">
  <sheetPr>
    <pageSetUpPr fitToPage="1"/>
  </sheetPr>
  <dimension ref="B1:Z38"/>
  <sheetViews>
    <sheetView zoomScale="85" zoomScaleNormal="85" workbookViewId="0">
      <selection activeCell="D13" sqref="D13"/>
    </sheetView>
  </sheetViews>
  <sheetFormatPr defaultColWidth="8.88671875" defaultRowHeight="15.6" x14ac:dyDescent="0.3"/>
  <cols>
    <col min="1" max="1" width="2" style="18" customWidth="1"/>
    <col min="2" max="2" width="4.88671875" style="18" customWidth="1"/>
    <col min="3" max="3" width="11.109375" style="18" customWidth="1"/>
    <col min="4" max="4" width="35.6640625" style="18" customWidth="1"/>
    <col min="5" max="5" width="19.33203125" style="18" customWidth="1"/>
    <col min="6" max="6" width="12.5546875" style="18" customWidth="1"/>
    <col min="7" max="7" width="12.109375" style="18" bestFit="1" customWidth="1"/>
    <col min="8" max="8" width="11.33203125" style="18" customWidth="1"/>
    <col min="9" max="9" width="29.6640625" style="18" customWidth="1"/>
    <col min="10" max="10" width="13.6640625" style="18" customWidth="1"/>
    <col min="11" max="11" width="19" style="18" bestFit="1" customWidth="1"/>
    <col min="12" max="12" width="12.109375" style="18" customWidth="1"/>
    <col min="13" max="13" width="35.6640625" style="18" customWidth="1"/>
    <col min="14" max="14" width="14.6640625" style="18" customWidth="1"/>
    <col min="15" max="15" width="14.44140625" style="6" customWidth="1"/>
    <col min="16" max="23" width="8.88671875" style="18"/>
    <col min="24" max="24" width="10.44140625" style="18" customWidth="1"/>
    <col min="25" max="16384" width="8.88671875" style="18"/>
  </cols>
  <sheetData>
    <row r="1" spans="2:26" ht="15.6" customHeight="1" x14ac:dyDescent="0.3">
      <c r="B1" s="115" t="s">
        <v>21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2:26" ht="15.6" customHeight="1" x14ac:dyDescent="0.3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2:26" ht="25.95" customHeight="1" x14ac:dyDescent="0.3"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</row>
    <row r="4" spans="2:26" ht="25.95" customHeight="1" x14ac:dyDescent="0.3"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</row>
    <row r="5" spans="2:26" ht="25.95" customHeight="1" x14ac:dyDescent="0.3">
      <c r="B5" s="116" t="s">
        <v>22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2:26" ht="34.200000000000003" customHeight="1" x14ac:dyDescent="0.3"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2:26" ht="39.6" customHeight="1" x14ac:dyDescent="0.3">
      <c r="B7" s="86"/>
      <c r="C7" s="86"/>
      <c r="D7" s="86"/>
      <c r="E7" s="86"/>
      <c r="F7" s="86"/>
      <c r="G7" s="86"/>
      <c r="H7" s="86"/>
      <c r="I7" s="87" t="s">
        <v>51</v>
      </c>
      <c r="J7" s="86"/>
      <c r="K7" s="86"/>
      <c r="L7" s="132" t="str">
        <f>IF(Information!M11="","",Information!M11)</f>
        <v/>
      </c>
      <c r="M7" s="132"/>
      <c r="N7" s="132"/>
      <c r="O7" s="132"/>
    </row>
    <row r="8" spans="2:26" ht="10.199999999999999" customHeight="1" x14ac:dyDescent="0.3"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2:26" ht="25.95" customHeight="1" x14ac:dyDescent="0.3">
      <c r="B9" s="117" t="s">
        <v>90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</row>
    <row r="10" spans="2:26" ht="25.95" customHeight="1" thickBot="1" x14ac:dyDescent="0.35">
      <c r="B10" s="126" t="s">
        <v>27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</row>
    <row r="11" spans="2:26" s="5" customFormat="1" ht="18" x14ac:dyDescent="0.3">
      <c r="E11" s="127" t="s">
        <v>23</v>
      </c>
      <c r="F11" s="128"/>
      <c r="G11" s="127" t="s">
        <v>24</v>
      </c>
      <c r="H11" s="128"/>
      <c r="I11" s="129" t="s">
        <v>25</v>
      </c>
      <c r="J11" s="130"/>
      <c r="K11" s="127" t="s">
        <v>28</v>
      </c>
      <c r="L11" s="128"/>
      <c r="M11" s="129" t="s">
        <v>41</v>
      </c>
      <c r="N11" s="130"/>
      <c r="O11" s="6"/>
      <c r="Q11" s="21" t="s">
        <v>58</v>
      </c>
      <c r="R11" s="22"/>
      <c r="S11" s="22"/>
      <c r="T11" s="22"/>
      <c r="U11" s="22"/>
      <c r="V11" s="22"/>
      <c r="W11" s="65"/>
      <c r="X11" s="65"/>
      <c r="Y11" s="65"/>
      <c r="Z11" s="66"/>
    </row>
    <row r="12" spans="2:26" s="6" customFormat="1" ht="25.95" customHeight="1" thickBot="1" x14ac:dyDescent="0.35">
      <c r="D12" s="6" t="s">
        <v>26</v>
      </c>
      <c r="E12" s="7" t="s">
        <v>5</v>
      </c>
      <c r="F12" s="8" t="s">
        <v>6</v>
      </c>
      <c r="G12" s="7" t="s">
        <v>85</v>
      </c>
      <c r="H12" s="8" t="s">
        <v>6</v>
      </c>
      <c r="I12" s="119" t="s">
        <v>60</v>
      </c>
      <c r="J12" s="120"/>
      <c r="K12" s="7" t="s">
        <v>35</v>
      </c>
      <c r="L12" s="8" t="s">
        <v>6</v>
      </c>
      <c r="M12" s="119" t="s">
        <v>88</v>
      </c>
      <c r="N12" s="120"/>
      <c r="O12" s="9" t="s">
        <v>9</v>
      </c>
      <c r="Q12" s="24" t="s">
        <v>52</v>
      </c>
      <c r="R12" s="34"/>
      <c r="S12" s="34"/>
      <c r="T12" s="34"/>
      <c r="U12" s="34"/>
      <c r="V12" s="34"/>
      <c r="W12" s="64"/>
      <c r="X12" s="64"/>
      <c r="Y12" s="64"/>
      <c r="Z12" s="67"/>
    </row>
    <row r="13" spans="2:26" s="27" customFormat="1" ht="25.95" customHeight="1" thickBot="1" x14ac:dyDescent="0.35">
      <c r="B13" s="121" t="s">
        <v>11</v>
      </c>
      <c r="C13" s="10" t="s">
        <v>0</v>
      </c>
      <c r="D13" s="83"/>
      <c r="E13" s="3" t="s">
        <v>3</v>
      </c>
      <c r="F13" s="11">
        <f>IF(E13="Stay+Lunch+Dinner",113,IF(E13="Stay+Lunch",90,IF(E13="Stay+Dinner",97,IF(E13="Stay+breakfast only",76,IF(E14="Stay+Lunch+Dinner",113,IF(E14="Stay+Lunch",90,IF(E14="Stay+Dinner",97,IF(E14="Stay+breakfast only",76,0))))))))</f>
        <v>0</v>
      </c>
      <c r="G13" s="3" t="s">
        <v>3</v>
      </c>
      <c r="H13" s="11">
        <f>IF(G13="Yes",16.5,0)</f>
        <v>0</v>
      </c>
      <c r="I13" s="90" t="s">
        <v>3</v>
      </c>
      <c r="J13" s="12">
        <f>IF(I13="Double room package supporter",675,IF(I14="Double room package supporter",675,0))</f>
        <v>0</v>
      </c>
      <c r="K13" s="3" t="s">
        <v>3</v>
      </c>
      <c r="L13" s="11">
        <f>IF(K13="Stay+Lunch+Dinner",113,IF(K13="Stay+Lunch",90,IF(K13="Stay+Dinner",97,IF(K13="Stay+breakfast only",76,IF(K13="Lunch only",16.5,IF(K14="Stay+Lunch+Dinner",113,IF(K14="Stay+Lunch",90,IF(K14="Stay+Dinner",97,IF(K14="Stay+breakfast only",76,IF(K14="Lunch only",16.5,0))))))))))</f>
        <v>0</v>
      </c>
      <c r="M13" s="88" t="s">
        <v>3</v>
      </c>
      <c r="N13" s="12">
        <f>IF(M13="Double room package sup. Wed.-Sun.",579,IF(M13="Double room package sup. Tues.-Sat.",579,IF(M14="Double room package sup. Wed.-Sun.",579,IF(M14="Double room package sup. Tues.-Sat.",579,0))))</f>
        <v>0</v>
      </c>
      <c r="O13" s="13">
        <f>F13+H13+J13+L13+N13</f>
        <v>0</v>
      </c>
      <c r="Q13" s="51" t="s">
        <v>61</v>
      </c>
      <c r="R13" s="25"/>
      <c r="S13" s="25"/>
      <c r="T13" s="25"/>
      <c r="U13" s="25"/>
      <c r="V13" s="25"/>
      <c r="W13" s="64"/>
      <c r="X13" s="64"/>
      <c r="Y13" s="64"/>
      <c r="Z13" s="67"/>
    </row>
    <row r="14" spans="2:26" s="27" customFormat="1" ht="25.95" customHeight="1" thickBot="1" x14ac:dyDescent="0.35">
      <c r="B14" s="122"/>
      <c r="C14" s="14" t="s">
        <v>1</v>
      </c>
      <c r="D14" s="84"/>
      <c r="E14" s="4" t="s">
        <v>3</v>
      </c>
      <c r="F14" s="15">
        <f>IF(E14="Stay+Lunch+Dinner",113,IF(E14="Stay+Lunch",90,IF(E14="Stay+Dinner",97,IF(E14="Stay+breakfast only",76,IF(E13="Stay+Lunch+Dinner",113,IF(E13="Stay+Lunch",90,IF(E13="Stay+Dinner",97,IF(E13="Stay+breakfast only",76,0))))))))</f>
        <v>0</v>
      </c>
      <c r="G14" s="4" t="s">
        <v>3</v>
      </c>
      <c r="H14" s="15">
        <f t="shared" ref="H14:H24" si="0">IF(G14="Yes",16.5,0)</f>
        <v>0</v>
      </c>
      <c r="I14" s="91" t="s">
        <v>3</v>
      </c>
      <c r="J14" s="16">
        <f>IF(I14="Double room package supporter",675,IF(I13="Double room package supporter",675,0))</f>
        <v>0</v>
      </c>
      <c r="K14" s="4" t="s">
        <v>3</v>
      </c>
      <c r="L14" s="15">
        <f>IF(K14="Stay+Lunch+Dinner",113,IF(K14="Stay+Lunch",90,IF(K14="Stay+Dinner",97,IF(K14="Stay+breakfast only",76,IF(K14="Lunch only",16.5,IF(K13="Stay+Lunch+Dinner",113,IF(K13="Stay+Lunch",90,IF(K13="Stay+Dinner",97,IF(K13="Stay+breakfast only",76,IF(K13="Lunch only",16.5,0))))))))))</f>
        <v>0</v>
      </c>
      <c r="M14" s="89" t="s">
        <v>3</v>
      </c>
      <c r="N14" s="16">
        <f>IF(M14="Double room package sup. Wed.-Sun.",579,IF(M14="Double room package sup. Tues.-Sat.",579,IF(M13="Double room package sup. Wed.-Sun.",579,IF(M13="Double room package sup. Tues.-Sat.",579,0))))</f>
        <v>0</v>
      </c>
      <c r="O14" s="17">
        <f t="shared" ref="O14:O24" si="1">F14+H14+J14+L14+N14</f>
        <v>0</v>
      </c>
      <c r="Q14" s="51" t="s">
        <v>62</v>
      </c>
      <c r="R14" s="25"/>
      <c r="S14" s="25"/>
      <c r="T14" s="25"/>
      <c r="U14" s="25"/>
      <c r="V14" s="25"/>
      <c r="W14" s="64"/>
      <c r="X14" s="64"/>
      <c r="Y14" s="64"/>
      <c r="Z14" s="67"/>
    </row>
    <row r="15" spans="2:26" s="27" customFormat="1" ht="25.95" customHeight="1" thickBot="1" x14ac:dyDescent="0.35">
      <c r="B15" s="122"/>
      <c r="C15" s="10" t="s">
        <v>0</v>
      </c>
      <c r="D15" s="83"/>
      <c r="E15" s="3" t="s">
        <v>3</v>
      </c>
      <c r="F15" s="11">
        <f>IF(E15="Stay+Lunch+Dinner",113,IF(E15="Stay+Lunch",90,IF(E15="Stay+Dinner",97,IF(E15="Stay+breakfast only",76,IF(E16="Stay+Lunch+Dinner",113,IF(E16="Stay+Lunch",90,IF(E16="Stay+Dinner",97,IF(E16="Stay+breakfast only",76,0))))))))</f>
        <v>0</v>
      </c>
      <c r="G15" s="3" t="s">
        <v>3</v>
      </c>
      <c r="H15" s="11">
        <f t="shared" si="0"/>
        <v>0</v>
      </c>
      <c r="I15" s="90" t="s">
        <v>3</v>
      </c>
      <c r="J15" s="12">
        <f>IF(I15="Double room package supporter",675,IF(I16="Double room package supporter",675,0))</f>
        <v>0</v>
      </c>
      <c r="K15" s="3" t="s">
        <v>3</v>
      </c>
      <c r="L15" s="11">
        <f>IF(K15="Stay+Lunch+Dinner",113,IF(K15="Stay+Lunch",90,IF(K15="Stay+Dinner",97,IF(K15="Stay+breakfast only",76,IF(K15="Lunch only",16.5,IF(K16="Stay+Lunch+Dinner",113,IF(K16="Stay+Lunch",90,IF(K16="Stay+Dinner",97,IF(K16="Stay+breakfast only",76,IF(K16="Lunch only",16.5,0))))))))))</f>
        <v>0</v>
      </c>
      <c r="M15" s="88" t="s">
        <v>3</v>
      </c>
      <c r="N15" s="12">
        <f>IF(M15="Double room package sup. Wed.-Sun.",579,IF(M15="Double room package sup. Tues.-Sat.",579,IF(M16="Double room package sup. Wed.-Sun.",579,IF(M16="Double room package sup. Tues.-Sat.",579,0))))</f>
        <v>0</v>
      </c>
      <c r="O15" s="13">
        <f t="shared" si="1"/>
        <v>0</v>
      </c>
      <c r="Q15" s="51" t="s">
        <v>63</v>
      </c>
      <c r="R15" s="25"/>
      <c r="S15" s="25"/>
      <c r="T15" s="25"/>
      <c r="U15" s="25"/>
      <c r="V15" s="25"/>
      <c r="W15" s="64"/>
      <c r="X15" s="64"/>
      <c r="Y15" s="64"/>
      <c r="Z15" s="67"/>
    </row>
    <row r="16" spans="2:26" s="27" customFormat="1" ht="25.95" customHeight="1" thickBot="1" x14ac:dyDescent="0.35">
      <c r="B16" s="122"/>
      <c r="C16" s="14" t="s">
        <v>1</v>
      </c>
      <c r="D16" s="84"/>
      <c r="E16" s="4" t="s">
        <v>3</v>
      </c>
      <c r="F16" s="15">
        <f>IF(E16="Stay+Lunch+Dinner",113,IF(E16="Stay+Lunch",90,IF(E16="Stay+Dinner",97,IF(E16="Stay+breakfast only",76,IF(E15="Stay+Lunch+Dinner",113,IF(E15="Stay+Lunch",90,IF(E15="Stay+Dinner",97,IF(E15="Stay+breakfast only",76,0))))))))</f>
        <v>0</v>
      </c>
      <c r="G16" s="4" t="s">
        <v>3</v>
      </c>
      <c r="H16" s="15">
        <f t="shared" si="0"/>
        <v>0</v>
      </c>
      <c r="I16" s="91" t="s">
        <v>3</v>
      </c>
      <c r="J16" s="16">
        <f>IF(I16="Double room package supporter",675,IF(I15="Double room package supporter",675,0))</f>
        <v>0</v>
      </c>
      <c r="K16" s="4" t="s">
        <v>3</v>
      </c>
      <c r="L16" s="15">
        <f>IF(K16="Stay+Lunch+Dinner",113,IF(K16="Stay+Lunch",90,IF(K16="Stay+Dinner",97,IF(K16="Stay+breakfast only",76,IF(K16="Lunch only",16.5,IF(K15="Stay+Lunch+Dinner",113,IF(K15="Stay+Lunch",90,IF(K15="Stay+Dinner",97,IF(K15="Stay+breakfast only",76,IF(K15="Lunch only",16.5,0))))))))))</f>
        <v>0</v>
      </c>
      <c r="M16" s="89" t="s">
        <v>3</v>
      </c>
      <c r="N16" s="16">
        <f>IF(M16="Double room package sup. Wed.-Sun.",579,IF(M16="Double room package sup. Tues.-Sat.",579,IF(M15="Double room package sup. Wed.-Sun.",579,IF(M15="Double room package sup. Tues.-Sat.",579,0))))</f>
        <v>0</v>
      </c>
      <c r="O16" s="17">
        <f>F16+H16+J16+L16+N16</f>
        <v>0</v>
      </c>
      <c r="Q16" s="51" t="s">
        <v>64</v>
      </c>
      <c r="R16" s="25"/>
      <c r="S16" s="25"/>
      <c r="T16" s="25"/>
      <c r="U16" s="25"/>
      <c r="V16" s="25"/>
      <c r="W16" s="64"/>
      <c r="X16" s="64"/>
      <c r="Y16" s="64"/>
      <c r="Z16" s="67"/>
    </row>
    <row r="17" spans="2:26" s="27" customFormat="1" ht="25.95" customHeight="1" thickBot="1" x14ac:dyDescent="0.35">
      <c r="B17" s="122"/>
      <c r="C17" s="10" t="s">
        <v>0</v>
      </c>
      <c r="D17" s="83"/>
      <c r="E17" s="3" t="s">
        <v>3</v>
      </c>
      <c r="F17" s="11">
        <f>IF(E17="Stay+Lunch+Dinner",113,IF(E17="Stay+Lunch",90,IF(E17="Stay+Dinner",97,IF(E17="Stay+breakfast only",76,IF(E18="Stay+Lunch+Dinner",113,IF(E18="Stay+Lunch",90,IF(E18="Stay+Dinner",97,IF(E18="Stay+breakfast only",76,0))))))))</f>
        <v>0</v>
      </c>
      <c r="G17" s="3" t="s">
        <v>3</v>
      </c>
      <c r="H17" s="11">
        <f t="shared" si="0"/>
        <v>0</v>
      </c>
      <c r="I17" s="90" t="s">
        <v>3</v>
      </c>
      <c r="J17" s="12">
        <f>IF(I17="Double room package supporter",675,IF(I18="Double room package supporter",675,0))</f>
        <v>0</v>
      </c>
      <c r="K17" s="3" t="s">
        <v>3</v>
      </c>
      <c r="L17" s="11">
        <f>IF(K17="Stay+Lunch+Dinner",113,IF(K17="Stay+Lunch",90,IF(K17="Stay+Dinner",97,IF(K17="Stay+breakfast only",76,IF(K17="Lunch only",16.5,IF(K18="Stay+Lunch+Dinner",113,IF(K18="Stay+Lunch",90,IF(K18="Stay+Dinner",97,IF(K18="Stay+breakfast only",76,IF(K18="Lunch only",16.5,0))))))))))</f>
        <v>0</v>
      </c>
      <c r="M17" s="88" t="s">
        <v>3</v>
      </c>
      <c r="N17" s="12">
        <f>IF(M17="Double room package sup. Wed.-Sun.",579,IF(M17="Double room package sup. Tues.-Sat.",579,IF(M18="Double room package sup. Wed.-Sun.",579,IF(M18="Double room package sup. Tues.-Sat.",579,0))))</f>
        <v>0</v>
      </c>
      <c r="O17" s="13">
        <f t="shared" si="1"/>
        <v>0</v>
      </c>
      <c r="Q17" s="51" t="s">
        <v>65</v>
      </c>
      <c r="R17" s="25"/>
      <c r="S17" s="25"/>
      <c r="T17" s="25"/>
      <c r="U17" s="25"/>
      <c r="V17" s="25"/>
      <c r="W17" s="64"/>
      <c r="X17" s="64"/>
      <c r="Y17" s="64"/>
      <c r="Z17" s="67"/>
    </row>
    <row r="18" spans="2:26" s="27" customFormat="1" ht="25.95" customHeight="1" thickBot="1" x14ac:dyDescent="0.35">
      <c r="B18" s="122"/>
      <c r="C18" s="14" t="s">
        <v>1</v>
      </c>
      <c r="D18" s="84"/>
      <c r="E18" s="4" t="s">
        <v>3</v>
      </c>
      <c r="F18" s="15">
        <f>IF(E18="Stay+Lunch+Dinner",113,IF(E18="Stay+Lunch",90,IF(E18="Stay+Dinner",97,IF(E18="Stay+breakfast only",76,IF(E17="Stay+Lunch+Dinner",113,IF(E17="Stay+Lunch",90,IF(E17="Stay+Dinner",97,IF(E17="Stay+breakfast only",76,0))))))))</f>
        <v>0</v>
      </c>
      <c r="G18" s="4" t="s">
        <v>3</v>
      </c>
      <c r="H18" s="15">
        <f t="shared" si="0"/>
        <v>0</v>
      </c>
      <c r="I18" s="91" t="s">
        <v>3</v>
      </c>
      <c r="J18" s="16">
        <f>IF(I18="Double room package supporter",675,IF(I17="Double room package supporter",675,0))</f>
        <v>0</v>
      </c>
      <c r="K18" s="4" t="s">
        <v>3</v>
      </c>
      <c r="L18" s="15">
        <f>IF(K18="Stay+Lunch+Dinner",113,IF(K18="Stay+Lunch",90,IF(K18="Stay+Dinner",97,IF(K18="Stay+breakfast only",76,IF(K18="Lunch only",16.5,IF(K17="Stay+Lunch+Dinner",113,IF(K17="Stay+Lunch",90,IF(K17="Stay+Dinner",97,IF(K17="Stay+breakfast only",76,IF(K17="Lunch only",16.5,0))))))))))</f>
        <v>0</v>
      </c>
      <c r="M18" s="89" t="s">
        <v>3</v>
      </c>
      <c r="N18" s="16">
        <f>IF(M18="Double room package sup. Wed.-Sun.",579,IF(M18="Double room package sup. Tues.-Sat.",579,IF(M17="Double room package sup. Wed.-Sun.",579,IF(M17="Double room package sup. Tues.-Sat.",579,0))))</f>
        <v>0</v>
      </c>
      <c r="O18" s="17">
        <f>F18+H18+J18+L18+N18</f>
        <v>0</v>
      </c>
      <c r="Q18" s="51" t="s">
        <v>66</v>
      </c>
      <c r="R18" s="25"/>
      <c r="S18" s="25"/>
      <c r="T18" s="25"/>
      <c r="U18" s="25"/>
      <c r="V18" s="25"/>
      <c r="W18" s="64"/>
      <c r="X18" s="64"/>
      <c r="Y18" s="64"/>
      <c r="Z18" s="67"/>
    </row>
    <row r="19" spans="2:26" s="27" customFormat="1" ht="25.95" customHeight="1" thickBot="1" x14ac:dyDescent="0.35">
      <c r="B19" s="122"/>
      <c r="C19" s="10" t="s">
        <v>0</v>
      </c>
      <c r="D19" s="83"/>
      <c r="E19" s="3" t="s">
        <v>3</v>
      </c>
      <c r="F19" s="11">
        <f>IF(E19="Stay+Lunch+Dinner",113,IF(E19="Stay+Lunch",90,IF(E19="Stay+Dinner",97,IF(E19="Stay+breakfast only",76,IF(E20="Stay+Lunch+Dinner",113,IF(E20="Stay+Lunch",90,IF(E20="Stay+Dinner",97,IF(E20="Stay+breakfast only",76,0))))))))</f>
        <v>0</v>
      </c>
      <c r="G19" s="3" t="s">
        <v>3</v>
      </c>
      <c r="H19" s="11">
        <f t="shared" si="0"/>
        <v>0</v>
      </c>
      <c r="I19" s="90" t="s">
        <v>3</v>
      </c>
      <c r="J19" s="12">
        <f>IF(I19="Double room package supporter",675,IF(I20="Double room package supporter",675,0))</f>
        <v>0</v>
      </c>
      <c r="K19" s="3" t="s">
        <v>3</v>
      </c>
      <c r="L19" s="11">
        <f>IF(K19="Stay+Lunch+Dinner",113,IF(K19="Stay+Lunch",90,IF(K19="Stay+Dinner",97,IF(K19="Stay+breakfast only",76,IF(K19="Lunch only",16.5,IF(K20="Stay+Lunch+Dinner",113,IF(K20="Stay+Lunch",90,IF(K20="Stay+Dinner",97,IF(K20="Stay+breakfast only",76,IF(K20="Lunch only",16.5,0))))))))))</f>
        <v>0</v>
      </c>
      <c r="M19" s="88" t="s">
        <v>3</v>
      </c>
      <c r="N19" s="12">
        <f>IF(M19="Double room package sup. Wed.-Sun.",579,IF(M19="Double room package sup. Tues.-Sat.",579,IF(M20="Double room package sup. Wed.-Sun.",579,IF(M20="Double room package sup. Tues.-Sat.",579,0))))</f>
        <v>0</v>
      </c>
      <c r="O19" s="13">
        <f t="shared" si="1"/>
        <v>0</v>
      </c>
      <c r="Q19" s="28"/>
      <c r="R19" s="25"/>
      <c r="S19" s="25"/>
      <c r="T19" s="25"/>
      <c r="U19" s="25"/>
      <c r="V19" s="25"/>
      <c r="W19" s="64"/>
      <c r="X19" s="64"/>
      <c r="Y19" s="64"/>
      <c r="Z19" s="67"/>
    </row>
    <row r="20" spans="2:26" s="27" customFormat="1" ht="25.95" customHeight="1" thickBot="1" x14ac:dyDescent="0.35">
      <c r="B20" s="122"/>
      <c r="C20" s="14" t="s">
        <v>1</v>
      </c>
      <c r="D20" s="84"/>
      <c r="E20" s="4" t="s">
        <v>3</v>
      </c>
      <c r="F20" s="15">
        <f>IF(E20="Stay+Lunch+Dinner",113,IF(E20="Stay+Lunch",90,IF(E20="Stay+Dinner",97,IF(E20="Stay+breakfast only",76,IF(E19="Stay+Lunch+Dinner",113,IF(E19="Stay+Lunch",90,IF(E19="Stay+Dinner",97,IF(E19="Stay+breakfast only",76,0))))))))</f>
        <v>0</v>
      </c>
      <c r="G20" s="4" t="s">
        <v>3</v>
      </c>
      <c r="H20" s="15">
        <f t="shared" si="0"/>
        <v>0</v>
      </c>
      <c r="I20" s="91" t="s">
        <v>3</v>
      </c>
      <c r="J20" s="16">
        <f>IF(I20="Double room package supporter",675,IF(I19="Double room package supporter",675,0))</f>
        <v>0</v>
      </c>
      <c r="K20" s="4" t="s">
        <v>3</v>
      </c>
      <c r="L20" s="15">
        <f>IF(K20="Stay+Lunch+Dinner",113,IF(K20="Stay+Lunch",90,IF(K20="Stay+Dinner",97,IF(K20="Stay+breakfast only",76,IF(K20="Lunch only",16.5,IF(K19="Stay+Lunch+Dinner",113,IF(K19="Stay+Lunch",90,IF(K19="Stay+Dinner",97,IF(K19="Stay+breakfast only",76,IF(K19="Lunch only",16.5,0))))))))))</f>
        <v>0</v>
      </c>
      <c r="M20" s="89" t="s">
        <v>3</v>
      </c>
      <c r="N20" s="16">
        <f>IF(M20="Double room package sup. Wed.-Sun.",579,IF(M20="Double room package sup. Tues.-Sat.",579,IF(M19="Double room package sup. Wed.-Sun.",579,IF(M19="Double room package sup. Tues.-Sat.",579,0))))</f>
        <v>0</v>
      </c>
      <c r="O20" s="17">
        <f>F20+H20+J20+L20+N20</f>
        <v>0</v>
      </c>
      <c r="Q20" s="28" t="s">
        <v>67</v>
      </c>
      <c r="R20" s="29"/>
      <c r="S20" s="29"/>
      <c r="T20" s="29"/>
      <c r="U20" s="29"/>
      <c r="V20" s="29"/>
      <c r="W20" s="64"/>
      <c r="X20" s="64"/>
      <c r="Y20" s="64"/>
      <c r="Z20" s="67"/>
    </row>
    <row r="21" spans="2:26" s="27" customFormat="1" ht="25.95" customHeight="1" thickBot="1" x14ac:dyDescent="0.35">
      <c r="B21" s="122"/>
      <c r="C21" s="10" t="s">
        <v>0</v>
      </c>
      <c r="D21" s="83"/>
      <c r="E21" s="3" t="s">
        <v>3</v>
      </c>
      <c r="F21" s="11">
        <f>IF(E21="Stay+Lunch+Dinner",113,IF(E21="Stay+Lunch",90,IF(E21="Stay+Dinner",97,IF(E21="Stay+breakfast only",76,IF(E22="Stay+Lunch+Dinner",113,IF(E22="Stay+Lunch",90,IF(E22="Stay+Dinner",97,IF(E22="Stay+breakfast only",76,0))))))))</f>
        <v>0</v>
      </c>
      <c r="G21" s="3" t="s">
        <v>3</v>
      </c>
      <c r="H21" s="11">
        <f t="shared" si="0"/>
        <v>0</v>
      </c>
      <c r="I21" s="90" t="s">
        <v>3</v>
      </c>
      <c r="J21" s="12">
        <f>IF(I21="Double room package supporter",675,IF(I22="Double room package supporter",675,0))</f>
        <v>0</v>
      </c>
      <c r="K21" s="3" t="s">
        <v>3</v>
      </c>
      <c r="L21" s="11">
        <f>IF(K21="Stay+Lunch+Dinner",113,IF(K21="Stay+Lunch",90,IF(K21="Stay+Dinner",97,IF(K21="Stay+breakfast only",76,IF(K21="Lunch only",16.5,IF(K22="Stay+Lunch+Dinner",113,IF(K22="Stay+Lunch",90,IF(K22="Stay+Dinner",97,IF(K22="Stay+breakfast only",76,IF(K22="Lunch only",16.5,0))))))))))</f>
        <v>0</v>
      </c>
      <c r="M21" s="88" t="s">
        <v>3</v>
      </c>
      <c r="N21" s="12">
        <f>IF(M21="Double room package sup. Wed.-Sun.",579,IF(M21="Double room package sup. Tues.-Sat.",579,IF(M22="Double room package sup. Wed.-Sun.",579,IF(M22="Double room package sup. Tues.-Sat.",579,0))))</f>
        <v>0</v>
      </c>
      <c r="O21" s="13">
        <f t="shared" si="1"/>
        <v>0</v>
      </c>
      <c r="Q21" s="28" t="s">
        <v>33</v>
      </c>
      <c r="R21" s="29"/>
      <c r="S21" s="29"/>
      <c r="T21" s="29"/>
      <c r="U21" s="29"/>
      <c r="V21" s="29"/>
      <c r="W21" s="64"/>
      <c r="X21" s="64"/>
      <c r="Y21" s="64"/>
      <c r="Z21" s="67"/>
    </row>
    <row r="22" spans="2:26" s="27" customFormat="1" ht="25.95" customHeight="1" thickBot="1" x14ac:dyDescent="0.35">
      <c r="B22" s="122"/>
      <c r="C22" s="14" t="s">
        <v>1</v>
      </c>
      <c r="D22" s="84"/>
      <c r="E22" s="4" t="s">
        <v>3</v>
      </c>
      <c r="F22" s="15">
        <f>IF(E22="Stay+Lunch+Dinner",113,IF(E22="Stay+Lunch",90,IF(E22="Stay+Dinner",97,IF(E22="Stay+breakfast only",76,IF(E21="Stay+Lunch+Dinner",113,IF(E21="Stay+Lunch",90,IF(E21="Stay+Dinner",97,IF(E21="Stay+breakfast only",76,0))))))))</f>
        <v>0</v>
      </c>
      <c r="G22" s="4" t="s">
        <v>3</v>
      </c>
      <c r="H22" s="15">
        <f t="shared" si="0"/>
        <v>0</v>
      </c>
      <c r="I22" s="91" t="s">
        <v>3</v>
      </c>
      <c r="J22" s="16">
        <f>IF(I22="Double room package supporter",675,IF(I21="Double room package supporter",675,0))</f>
        <v>0</v>
      </c>
      <c r="K22" s="4" t="s">
        <v>3</v>
      </c>
      <c r="L22" s="15">
        <f>IF(K22="Stay+Lunch+Dinner",113,IF(K22="Stay+Lunch",90,IF(K22="Stay+Dinner",97,IF(K22="Stay+breakfast only",76,IF(K22="Lunch only",16.5,IF(K21="Stay+Lunch+Dinner",113,IF(K21="Stay+Lunch",90,IF(K21="Stay+Dinner",97,IF(K21="Stay+breakfast only",76,IF(K21="Lunch only",16.5,0))))))))))</f>
        <v>0</v>
      </c>
      <c r="M22" s="89" t="s">
        <v>3</v>
      </c>
      <c r="N22" s="16">
        <f>IF(M22="Double room package sup. Wed.-Sun.",579,IF(M22="Double room package sup. Tues.-Sat.",579,IF(M21="Double room package sup. Wed.-Sun.",579,IF(M21="Double room package sup. Tues.-Sat.",579,0))))</f>
        <v>0</v>
      </c>
      <c r="O22" s="17">
        <f>F22+H22+J22+L22+N22</f>
        <v>0</v>
      </c>
      <c r="Q22" s="28" t="s">
        <v>34</v>
      </c>
      <c r="R22" s="29"/>
      <c r="S22" s="29"/>
      <c r="T22" s="29"/>
      <c r="U22" s="29"/>
      <c r="V22" s="29"/>
      <c r="W22" s="64"/>
      <c r="X22" s="64"/>
      <c r="Y22" s="64"/>
      <c r="Z22" s="67"/>
    </row>
    <row r="23" spans="2:26" s="27" customFormat="1" ht="25.95" customHeight="1" thickBot="1" x14ac:dyDescent="0.35">
      <c r="B23" s="122"/>
      <c r="C23" s="10" t="s">
        <v>0</v>
      </c>
      <c r="D23" s="83"/>
      <c r="E23" s="3" t="s">
        <v>3</v>
      </c>
      <c r="F23" s="11">
        <f>IF(E23="Stay+Lunch+Dinner",113,IF(E23="Stay+Lunch",90,IF(E23="Stay+Dinner",97,IF(E23="Stay+breakfast only",76,IF(E24="Stay+Lunch+Dinner",113,IF(E24="Stay+Lunch",90,IF(E24="Stay+Dinner",97,IF(E24="Stay+breakfast only",76,0))))))))</f>
        <v>0</v>
      </c>
      <c r="G23" s="3" t="s">
        <v>3</v>
      </c>
      <c r="H23" s="11">
        <f t="shared" si="0"/>
        <v>0</v>
      </c>
      <c r="I23" s="90" t="s">
        <v>3</v>
      </c>
      <c r="J23" s="12">
        <f>IF(I23="Double room package supporter",675,IF(I24="Double room package supporter",675,0))</f>
        <v>0</v>
      </c>
      <c r="K23" s="3" t="s">
        <v>3</v>
      </c>
      <c r="L23" s="11">
        <f>IF(K23="Stay+Lunch+Dinner",113,IF(K23="Stay+Lunch",90,IF(K23="Stay+Dinner",97,IF(K23="Stay+breakfast only",76,IF(K23="Lunch only",16.5,IF(K24="Stay+Lunch+Dinner",113,IF(K24="Stay+Lunch",90,IF(K24="Stay+Dinner",97,IF(K24="Stay+breakfast only",76,IF(K24="Lunch only",16.5,0))))))))))</f>
        <v>0</v>
      </c>
      <c r="M23" s="88" t="s">
        <v>3</v>
      </c>
      <c r="N23" s="12">
        <f>IF(M23="Double room package sup. Wed.-Sun.",579,IF(M23="Double room package sup. Tues.-Sat.",579,IF(M24="Double room package sup. Wed.-Sun.",579,IF(M24="Double room package sup. Tues.-Sat.",579,0))))</f>
        <v>0</v>
      </c>
      <c r="O23" s="13">
        <f t="shared" si="1"/>
        <v>0</v>
      </c>
      <c r="Q23" s="31" t="s">
        <v>53</v>
      </c>
      <c r="R23" s="32"/>
      <c r="S23" s="32"/>
      <c r="T23" s="32"/>
      <c r="U23" s="32"/>
      <c r="V23" s="32"/>
      <c r="W23" s="68"/>
      <c r="X23" s="68"/>
      <c r="Y23" s="68"/>
      <c r="Z23" s="69"/>
    </row>
    <row r="24" spans="2:26" s="27" customFormat="1" ht="25.95" customHeight="1" thickBot="1" x14ac:dyDescent="0.35">
      <c r="B24" s="123"/>
      <c r="C24" s="14" t="s">
        <v>1</v>
      </c>
      <c r="D24" s="84"/>
      <c r="E24" s="4" t="s">
        <v>3</v>
      </c>
      <c r="F24" s="15">
        <f>IF(E24="Stay+Lunch+Dinner",113,IF(E24="Stay+Lunch",90,IF(E24="Stay+Dinner",97,IF(E24="Stay+breakfast only",76,IF(E23="Stay+Lunch+Dinner",113,IF(E23="Stay+Lunch",90,IF(E23="Stay+Dinner",97,IF(E23="Stay+breakfast only",76,0))))))))</f>
        <v>0</v>
      </c>
      <c r="G24" s="4" t="s">
        <v>3</v>
      </c>
      <c r="H24" s="15">
        <f t="shared" si="0"/>
        <v>0</v>
      </c>
      <c r="I24" s="91" t="s">
        <v>3</v>
      </c>
      <c r="J24" s="16">
        <f>IF(I24="Double room package supporter",675,IF(I23="Double room package supporter",675,0))</f>
        <v>0</v>
      </c>
      <c r="K24" s="4" t="s">
        <v>3</v>
      </c>
      <c r="L24" s="15">
        <f>IF(K24="Stay+Lunch+Dinner",113,IF(K24="Stay+Lunch",90,IF(K24="Stay+Dinner",97,IF(K24="Stay+breakfast only",76,IF(K24="Lunch only",16.5,IF(K23="Stay+Lunch+Dinner",113,IF(K23="Stay+Lunch",90,IF(K23="Stay+Dinner",97,IF(K23="Stay+breakfast only",76,IF(K23="Lunch only",16.5,0))))))))))</f>
        <v>0</v>
      </c>
      <c r="M24" s="89" t="s">
        <v>3</v>
      </c>
      <c r="N24" s="16">
        <f>IF(M24="Double room package sup. Wed.-Sun.",579,IF(M24="Double room package sup. Tues.-Sat.",579,IF(M23="Double room package sup. Wed.-Sun.",579,IF(M23="Double room package sup. Tues.-Sat.",579,0))))</f>
        <v>0</v>
      </c>
      <c r="O24" s="17">
        <f t="shared" si="1"/>
        <v>0</v>
      </c>
    </row>
    <row r="25" spans="2:26" ht="25.95" customHeight="1" thickBot="1" x14ac:dyDescent="0.35">
      <c r="K25" s="124"/>
      <c r="L25" s="124"/>
      <c r="M25" s="133" t="s">
        <v>44</v>
      </c>
      <c r="N25" s="134"/>
      <c r="O25" s="19">
        <f>SUM(O13:O24)</f>
        <v>0</v>
      </c>
      <c r="Q25" s="21" t="s">
        <v>48</v>
      </c>
      <c r="R25" s="22"/>
      <c r="S25" s="22"/>
      <c r="T25" s="22"/>
      <c r="U25" s="22"/>
      <c r="V25" s="22"/>
      <c r="W25" s="22"/>
      <c r="X25" s="23"/>
    </row>
    <row r="26" spans="2:26" ht="25.95" customHeight="1" x14ac:dyDescent="0.3">
      <c r="K26" s="36"/>
      <c r="L26" s="36"/>
      <c r="O26" s="37"/>
      <c r="Q26" s="24" t="s">
        <v>92</v>
      </c>
      <c r="R26" s="34"/>
      <c r="S26" s="34"/>
      <c r="T26" s="34"/>
      <c r="U26" s="34"/>
      <c r="V26" s="34"/>
      <c r="W26" s="34"/>
      <c r="X26" s="35"/>
    </row>
    <row r="27" spans="2:26" ht="25.95" customHeight="1" x14ac:dyDescent="0.3">
      <c r="B27" s="117" t="s">
        <v>91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Q27" s="24" t="s">
        <v>49</v>
      </c>
      <c r="R27" s="25"/>
      <c r="S27" s="25"/>
      <c r="T27" s="25"/>
      <c r="U27" s="25"/>
      <c r="V27" s="25"/>
      <c r="W27" s="25"/>
      <c r="X27" s="26"/>
    </row>
    <row r="28" spans="2:26" ht="25.95" customHeight="1" thickBot="1" x14ac:dyDescent="0.35">
      <c r="B28" s="126" t="s">
        <v>31</v>
      </c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Q28" s="28" t="s">
        <v>96</v>
      </c>
      <c r="R28" s="29"/>
      <c r="S28" s="29"/>
      <c r="T28" s="29"/>
      <c r="U28" s="29"/>
      <c r="V28" s="29"/>
      <c r="W28" s="29"/>
      <c r="X28" s="30"/>
    </row>
    <row r="29" spans="2:26" s="5" customFormat="1" ht="18" x14ac:dyDescent="0.3">
      <c r="E29" s="127" t="s">
        <v>23</v>
      </c>
      <c r="F29" s="128"/>
      <c r="G29" s="127" t="s">
        <v>24</v>
      </c>
      <c r="H29" s="128"/>
      <c r="I29" s="129" t="s">
        <v>25</v>
      </c>
      <c r="J29" s="130"/>
      <c r="K29" s="127" t="s">
        <v>28</v>
      </c>
      <c r="L29" s="128"/>
      <c r="M29" s="129" t="s">
        <v>41</v>
      </c>
      <c r="N29" s="130"/>
      <c r="O29" s="6"/>
      <c r="Q29" s="28" t="s">
        <v>94</v>
      </c>
      <c r="R29" s="29"/>
      <c r="S29" s="29"/>
      <c r="T29" s="29"/>
      <c r="U29" s="29"/>
      <c r="V29" s="29"/>
      <c r="W29" s="29"/>
      <c r="X29" s="30"/>
    </row>
    <row r="30" spans="2:26" s="6" customFormat="1" ht="25.95" customHeight="1" thickBot="1" x14ac:dyDescent="0.35">
      <c r="D30" s="6" t="s">
        <v>26</v>
      </c>
      <c r="E30" s="7" t="s">
        <v>5</v>
      </c>
      <c r="F30" s="8" t="s">
        <v>6</v>
      </c>
      <c r="G30" s="7" t="s">
        <v>85</v>
      </c>
      <c r="H30" s="8" t="s">
        <v>6</v>
      </c>
      <c r="I30" s="119" t="s">
        <v>60</v>
      </c>
      <c r="J30" s="120"/>
      <c r="K30" s="7" t="s">
        <v>35</v>
      </c>
      <c r="L30" s="8" t="s">
        <v>6</v>
      </c>
      <c r="M30" s="119" t="s">
        <v>88</v>
      </c>
      <c r="N30" s="120"/>
      <c r="O30" s="9" t="s">
        <v>9</v>
      </c>
      <c r="Q30" s="28" t="s">
        <v>95</v>
      </c>
      <c r="R30" s="29"/>
      <c r="S30" s="29"/>
      <c r="T30" s="29"/>
      <c r="U30" s="29"/>
      <c r="V30" s="29"/>
      <c r="W30" s="29"/>
      <c r="X30" s="30"/>
    </row>
    <row r="31" spans="2:26" s="27" customFormat="1" ht="25.95" customHeight="1" thickBot="1" x14ac:dyDescent="0.35">
      <c r="B31" s="121" t="s">
        <v>15</v>
      </c>
      <c r="C31" s="38" t="s">
        <v>0</v>
      </c>
      <c r="D31" s="85"/>
      <c r="E31" s="2" t="s">
        <v>3</v>
      </c>
      <c r="F31" s="11">
        <f>IF(E31="Stay+Lunch+Dinner",156,IF(E31="Stay+Lunch",133,IF(E31="Stay+Dinner",140,IF(E31="Stay+breakfast only",119,0))))</f>
        <v>0</v>
      </c>
      <c r="G31" s="2" t="s">
        <v>3</v>
      </c>
      <c r="H31" s="11">
        <f>IF(G31="Yes",16.5,0)</f>
        <v>0</v>
      </c>
      <c r="I31" s="92" t="s">
        <v>3</v>
      </c>
      <c r="J31" s="39">
        <f>IF(I31="Single room package supporter",(675+213),0)</f>
        <v>0</v>
      </c>
      <c r="K31" s="2" t="s">
        <v>3</v>
      </c>
      <c r="L31" s="11">
        <f>IF(K31="Stay+Lunch+Dinner",156,IF(K31="Stay+Lunch",133,IF(K31="Stay+Dinner",140,IF(K31="Stay+breakfast only",119,IF(K31="Lunch only",16.5,0)))))</f>
        <v>0</v>
      </c>
      <c r="M31" s="93" t="s">
        <v>3</v>
      </c>
      <c r="N31" s="39">
        <f>IF(M31="Single room package sup. Wed.-Sun.",(579+170),IF(M31="Single room package sup. Tues.-Sat.",(579+170),0))</f>
        <v>0</v>
      </c>
      <c r="O31" s="40">
        <f>F31+H31+J31+L31+N31</f>
        <v>0</v>
      </c>
      <c r="Q31" s="28" t="s">
        <v>68</v>
      </c>
      <c r="R31" s="29"/>
      <c r="S31" s="29"/>
      <c r="T31" s="29"/>
      <c r="U31" s="29"/>
      <c r="V31" s="29"/>
      <c r="W31" s="29"/>
      <c r="X31" s="30"/>
    </row>
    <row r="32" spans="2:26" s="27" customFormat="1" ht="25.95" customHeight="1" thickBot="1" x14ac:dyDescent="0.35">
      <c r="B32" s="122"/>
      <c r="C32" s="38" t="s">
        <v>0</v>
      </c>
      <c r="D32" s="85"/>
      <c r="E32" s="2" t="s">
        <v>3</v>
      </c>
      <c r="F32" s="41">
        <f t="shared" ref="F32:F36" si="2">IF(E32="Stay+Lunch+Dinner",156,IF(E32="Stay+Lunch",133,IF(E32="Stay+Dinner",140,IF(E32="Stay+breakfast only",119,0))))</f>
        <v>0</v>
      </c>
      <c r="G32" s="2" t="s">
        <v>3</v>
      </c>
      <c r="H32" s="41">
        <f t="shared" ref="H32:H36" si="3">IF(G32="Yes",16.5,0)</f>
        <v>0</v>
      </c>
      <c r="I32" s="92" t="s">
        <v>3</v>
      </c>
      <c r="J32" s="39">
        <f t="shared" ref="J32:J36" si="4">IF(I32="Single room package supporter",(675+213),0)</f>
        <v>0</v>
      </c>
      <c r="K32" s="2" t="s">
        <v>3</v>
      </c>
      <c r="L32" s="11">
        <f t="shared" ref="L32:L36" si="5">IF(K32="Stay+Lunch+Dinner",156,IF(K32="Stay+Lunch",133,IF(K32="Stay+Dinner",140,IF(K32="Stay+breakfast only",119,IF(K32="Lunch only",16.5,0)))))</f>
        <v>0</v>
      </c>
      <c r="M32" s="93" t="s">
        <v>3</v>
      </c>
      <c r="N32" s="39">
        <f t="shared" ref="N32:N36" si="6">IF(M32="Single room package sup. Wed.-Sun.",(579+170),IF(M32="Single room package sup. Tues.-Sat.",(579+170),0))</f>
        <v>0</v>
      </c>
      <c r="O32" s="40">
        <f t="shared" ref="O32:O36" si="7">F32+H32+J32+L32+N32</f>
        <v>0</v>
      </c>
      <c r="Q32" s="28" t="s">
        <v>93</v>
      </c>
      <c r="R32" s="29"/>
      <c r="S32" s="29"/>
      <c r="T32" s="29"/>
      <c r="U32" s="29"/>
      <c r="V32" s="29"/>
      <c r="W32" s="29"/>
      <c r="X32" s="30"/>
    </row>
    <row r="33" spans="2:24" s="27" customFormat="1" ht="25.95" customHeight="1" thickBot="1" x14ac:dyDescent="0.35">
      <c r="B33" s="122"/>
      <c r="C33" s="38" t="s">
        <v>0</v>
      </c>
      <c r="D33" s="85"/>
      <c r="E33" s="2" t="s">
        <v>3</v>
      </c>
      <c r="F33" s="41">
        <f t="shared" si="2"/>
        <v>0</v>
      </c>
      <c r="G33" s="2" t="s">
        <v>3</v>
      </c>
      <c r="H33" s="41">
        <f t="shared" si="3"/>
        <v>0</v>
      </c>
      <c r="I33" s="92" t="s">
        <v>3</v>
      </c>
      <c r="J33" s="39">
        <f t="shared" si="4"/>
        <v>0</v>
      </c>
      <c r="K33" s="2" t="s">
        <v>3</v>
      </c>
      <c r="L33" s="11">
        <f t="shared" si="5"/>
        <v>0</v>
      </c>
      <c r="M33" s="93" t="s">
        <v>3</v>
      </c>
      <c r="N33" s="39">
        <f t="shared" si="6"/>
        <v>0</v>
      </c>
      <c r="O33" s="40">
        <f t="shared" si="7"/>
        <v>0</v>
      </c>
      <c r="Q33" s="31" t="s">
        <v>34</v>
      </c>
      <c r="R33" s="32"/>
      <c r="S33" s="32"/>
      <c r="T33" s="32"/>
      <c r="U33" s="32"/>
      <c r="V33" s="32"/>
      <c r="W33" s="32"/>
      <c r="X33" s="33"/>
    </row>
    <row r="34" spans="2:24" s="27" customFormat="1" ht="25.95" customHeight="1" thickBot="1" x14ac:dyDescent="0.35">
      <c r="B34" s="122"/>
      <c r="C34" s="38" t="s">
        <v>0</v>
      </c>
      <c r="D34" s="85"/>
      <c r="E34" s="2" t="s">
        <v>3</v>
      </c>
      <c r="F34" s="41">
        <f t="shared" si="2"/>
        <v>0</v>
      </c>
      <c r="G34" s="2" t="s">
        <v>3</v>
      </c>
      <c r="H34" s="41">
        <f t="shared" si="3"/>
        <v>0</v>
      </c>
      <c r="I34" s="92" t="s">
        <v>3</v>
      </c>
      <c r="J34" s="39">
        <f t="shared" si="4"/>
        <v>0</v>
      </c>
      <c r="K34" s="2" t="s">
        <v>3</v>
      </c>
      <c r="L34" s="11">
        <f t="shared" si="5"/>
        <v>0</v>
      </c>
      <c r="M34" s="93" t="s">
        <v>3</v>
      </c>
      <c r="N34" s="39">
        <f t="shared" si="6"/>
        <v>0</v>
      </c>
      <c r="O34" s="40">
        <f t="shared" si="7"/>
        <v>0</v>
      </c>
    </row>
    <row r="35" spans="2:24" s="27" customFormat="1" ht="25.95" customHeight="1" thickBot="1" x14ac:dyDescent="0.35">
      <c r="B35" s="122"/>
      <c r="C35" s="38" t="s">
        <v>0</v>
      </c>
      <c r="D35" s="85"/>
      <c r="E35" s="2" t="s">
        <v>3</v>
      </c>
      <c r="F35" s="41">
        <f t="shared" si="2"/>
        <v>0</v>
      </c>
      <c r="G35" s="2" t="s">
        <v>3</v>
      </c>
      <c r="H35" s="41">
        <f t="shared" si="3"/>
        <v>0</v>
      </c>
      <c r="I35" s="92" t="s">
        <v>3</v>
      </c>
      <c r="J35" s="39">
        <f t="shared" si="4"/>
        <v>0</v>
      </c>
      <c r="K35" s="2" t="s">
        <v>3</v>
      </c>
      <c r="L35" s="11">
        <f t="shared" si="5"/>
        <v>0</v>
      </c>
      <c r="M35" s="93" t="s">
        <v>3</v>
      </c>
      <c r="N35" s="39">
        <f t="shared" si="6"/>
        <v>0</v>
      </c>
      <c r="O35" s="40">
        <f t="shared" si="7"/>
        <v>0</v>
      </c>
    </row>
    <row r="36" spans="2:24" s="27" customFormat="1" ht="25.95" customHeight="1" thickBot="1" x14ac:dyDescent="0.35">
      <c r="B36" s="123"/>
      <c r="C36" s="38" t="s">
        <v>0</v>
      </c>
      <c r="D36" s="85"/>
      <c r="E36" s="2" t="s">
        <v>3</v>
      </c>
      <c r="F36" s="41">
        <f t="shared" si="2"/>
        <v>0</v>
      </c>
      <c r="G36" s="2" t="s">
        <v>3</v>
      </c>
      <c r="H36" s="41">
        <f t="shared" si="3"/>
        <v>0</v>
      </c>
      <c r="I36" s="92" t="s">
        <v>3</v>
      </c>
      <c r="J36" s="39">
        <f t="shared" si="4"/>
        <v>0</v>
      </c>
      <c r="K36" s="2" t="s">
        <v>3</v>
      </c>
      <c r="L36" s="11">
        <f t="shared" si="5"/>
        <v>0</v>
      </c>
      <c r="M36" s="93" t="s">
        <v>3</v>
      </c>
      <c r="N36" s="39">
        <f t="shared" si="6"/>
        <v>0</v>
      </c>
      <c r="O36" s="40">
        <f t="shared" si="7"/>
        <v>0</v>
      </c>
    </row>
    <row r="37" spans="2:24" ht="25.95" customHeight="1" thickBot="1" x14ac:dyDescent="0.35">
      <c r="K37" s="124"/>
      <c r="L37" s="124"/>
      <c r="M37" s="133" t="s">
        <v>45</v>
      </c>
      <c r="N37" s="134"/>
      <c r="O37" s="19">
        <f>SUM(O31:O36)</f>
        <v>0</v>
      </c>
    </row>
    <row r="38" spans="2:24" ht="25.95" customHeight="1" x14ac:dyDescent="0.3">
      <c r="K38" s="36"/>
      <c r="L38" s="36"/>
      <c r="O38" s="37"/>
    </row>
  </sheetData>
  <sheetProtection algorithmName="SHA-512" hashValue="XdLGuBdabzTisxe8Dj7OCFnvqtaR1BOrlSjj4jL30npI3ghZaPszeMnnC9sj3BOGj0N2f2k5W0xurxLIK6Lqww==" saltValue="/mG2jLy5wXeUMH4/JBtHSQ==" spinCount="100000" sheet="1" selectLockedCells="1"/>
  <mergeCells count="27">
    <mergeCell ref="I30:J30"/>
    <mergeCell ref="B31:B36"/>
    <mergeCell ref="K37:L37"/>
    <mergeCell ref="M11:N11"/>
    <mergeCell ref="M12:N12"/>
    <mergeCell ref="M29:N29"/>
    <mergeCell ref="M30:N30"/>
    <mergeCell ref="M25:N25"/>
    <mergeCell ref="M37:N37"/>
    <mergeCell ref="I12:J12"/>
    <mergeCell ref="B13:B24"/>
    <mergeCell ref="K25:L25"/>
    <mergeCell ref="B27:O27"/>
    <mergeCell ref="B28:O28"/>
    <mergeCell ref="E29:F29"/>
    <mergeCell ref="G29:H29"/>
    <mergeCell ref="I29:J29"/>
    <mergeCell ref="K29:L29"/>
    <mergeCell ref="B1:O4"/>
    <mergeCell ref="B5:O6"/>
    <mergeCell ref="B9:O9"/>
    <mergeCell ref="B10:O10"/>
    <mergeCell ref="E11:F11"/>
    <mergeCell ref="G11:H11"/>
    <mergeCell ref="I11:J11"/>
    <mergeCell ref="K11:L11"/>
    <mergeCell ref="L7:O7"/>
  </mergeCells>
  <pageMargins left="0.59055118110236227" right="0.59055118110236227" top="0.59055118110236227" bottom="0.39370078740157483" header="0.31496062992125984" footer="0.31496062992125984"/>
  <pageSetup paperSize="9" scale="54" orientation="landscape" horizontalDpi="4294967293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ErrorMessage="1" xr:uid="{6AF3F87D-60D4-4FF0-B603-ACB0165D1556}">
          <x14:formula1>
            <xm:f>Lists!$C$2:$C$7</xm:f>
          </x14:formula1>
          <xm:sqref>K13:K24 K31:K36</xm:sqref>
        </x14:dataValidation>
        <x14:dataValidation type="list" allowBlank="1" showInputMessage="1" showErrorMessage="1" xr:uid="{5A8BAFC5-3BFB-4D3B-BFB6-B50514E662E0}">
          <x14:formula1>
            <xm:f>Lists!$E$4:$E$5</xm:f>
          </x14:formula1>
          <xm:sqref>I31:I36</xm:sqref>
        </x14:dataValidation>
        <x14:dataValidation type="list" allowBlank="1" showInputMessage="1" showErrorMessage="1" xr:uid="{A940A230-FA89-4DAA-BB78-EDC84A7F0501}">
          <x14:formula1>
            <xm:f>Lists!$D$4:$D$5</xm:f>
          </x14:formula1>
          <xm:sqref>I13:I24</xm:sqref>
        </x14:dataValidation>
        <x14:dataValidation type="list" allowBlank="1" showInputMessage="1" showErrorMessage="1" xr:uid="{CD8BC087-E6A0-4037-804D-37DCE3D7F8C5}">
          <x14:formula1>
            <xm:f>Lists!$B$2:$B$3</xm:f>
          </x14:formula1>
          <xm:sqref>G13:G24 G31:G36</xm:sqref>
        </x14:dataValidation>
        <x14:dataValidation type="list" allowBlank="1" showInputMessage="1" showErrorMessage="1" xr:uid="{B55296BE-0927-466C-BF89-DC4EFAF0B0D6}">
          <x14:formula1>
            <xm:f>Lists!$D$6:$D$8</xm:f>
          </x14:formula1>
          <xm:sqref>M13:M24</xm:sqref>
        </x14:dataValidation>
        <x14:dataValidation type="list" allowBlank="1" showInputMessage="1" showErrorMessage="1" xr:uid="{7527F86E-215E-4EC4-9676-2E06A4F7121B}">
          <x14:formula1>
            <xm:f>Lists!$E$6:$E$8</xm:f>
          </x14:formula1>
          <xm:sqref>M31:M36</xm:sqref>
        </x14:dataValidation>
        <x14:dataValidation type="list" showErrorMessage="1" xr:uid="{FE35A5FF-6C31-454E-A66C-0C4AA796727E}">
          <x14:formula1>
            <xm:f>Lists!$C$2:$C$6</xm:f>
          </x14:formula1>
          <xm:sqref>E13:E24 E31:E36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68BBF-36F9-4630-9A6C-5F665F055FFE}">
  <dimension ref="B1:E8"/>
  <sheetViews>
    <sheetView workbookViewId="0">
      <selection activeCell="E9" sqref="E9"/>
    </sheetView>
  </sheetViews>
  <sheetFormatPr defaultRowHeight="14.4" x14ac:dyDescent="0.3"/>
  <cols>
    <col min="2" max="2" width="15" customWidth="1"/>
    <col min="3" max="3" width="21.33203125" customWidth="1"/>
    <col min="4" max="4" width="42.33203125" bestFit="1" customWidth="1"/>
  </cols>
  <sheetData>
    <row r="1" spans="2:5" s="1" customFormat="1" x14ac:dyDescent="0.3">
      <c r="B1" s="1" t="s">
        <v>4</v>
      </c>
      <c r="C1" s="1" t="s">
        <v>5</v>
      </c>
    </row>
    <row r="2" spans="2:5" x14ac:dyDescent="0.3">
      <c r="B2" t="s">
        <v>3</v>
      </c>
      <c r="C2" t="s">
        <v>3</v>
      </c>
      <c r="D2" t="s">
        <v>3</v>
      </c>
      <c r="E2" t="s">
        <v>3</v>
      </c>
    </row>
    <row r="3" spans="2:5" x14ac:dyDescent="0.3">
      <c r="B3" t="s">
        <v>2</v>
      </c>
      <c r="C3" t="s">
        <v>30</v>
      </c>
      <c r="D3" t="s">
        <v>37</v>
      </c>
      <c r="E3" t="s">
        <v>40</v>
      </c>
    </row>
    <row r="4" spans="2:5" x14ac:dyDescent="0.3">
      <c r="B4" t="s">
        <v>20</v>
      </c>
      <c r="C4" t="s">
        <v>29</v>
      </c>
      <c r="D4" t="s">
        <v>3</v>
      </c>
      <c r="E4" t="s">
        <v>3</v>
      </c>
    </row>
    <row r="5" spans="2:5" x14ac:dyDescent="0.3">
      <c r="C5" t="s">
        <v>7</v>
      </c>
      <c r="D5" t="s">
        <v>38</v>
      </c>
      <c r="E5" t="s">
        <v>39</v>
      </c>
    </row>
    <row r="6" spans="2:5" x14ac:dyDescent="0.3">
      <c r="C6" t="s">
        <v>8</v>
      </c>
      <c r="D6" t="s">
        <v>3</v>
      </c>
      <c r="E6" t="s">
        <v>3</v>
      </c>
    </row>
    <row r="7" spans="2:5" x14ac:dyDescent="0.3">
      <c r="C7" t="s">
        <v>36</v>
      </c>
      <c r="D7" t="s">
        <v>43</v>
      </c>
      <c r="E7" t="s">
        <v>46</v>
      </c>
    </row>
    <row r="8" spans="2:5" x14ac:dyDescent="0.3">
      <c r="D8" t="s">
        <v>42</v>
      </c>
      <c r="E8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3</vt:i4>
      </vt:variant>
    </vt:vector>
  </HeadingPairs>
  <TitlesOfParts>
    <vt:vector size="7" baseType="lpstr">
      <vt:lpstr>Information</vt:lpstr>
      <vt:lpstr>Players - Managers</vt:lpstr>
      <vt:lpstr>Supporters</vt:lpstr>
      <vt:lpstr>Lists</vt:lpstr>
      <vt:lpstr>Information!Afdrukbereik</vt:lpstr>
      <vt:lpstr>'Players - Managers'!Afdrukbereik</vt:lpstr>
      <vt:lpstr>Supporters!Afdrukbereik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Žanis Buklovskis</dc:creator>
  <cp:lastModifiedBy>Patrick Stolk - NDB</cp:lastModifiedBy>
  <cp:lastPrinted>2025-02-21T14:45:34Z</cp:lastPrinted>
  <dcterms:created xsi:type="dcterms:W3CDTF">2024-02-04T12:12:17Z</dcterms:created>
  <dcterms:modified xsi:type="dcterms:W3CDTF">2025-02-21T15:39:20Z</dcterms:modified>
</cp:coreProperties>
</file>